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601"/>
  </bookViews>
  <sheets>
    <sheet name="0.输入区" sheetId="38" r:id="rId1"/>
    <sheet name="1.火电空间 日滚动" sheetId="1" r:id="rId2"/>
    <sheet name="2. 边际成本 " sheetId="4" r:id="rId3"/>
    <sheet name="3. 原始报价" sheetId="8" r:id="rId4"/>
    <sheet name="  4. 排序后报价" sheetId="7" r:id="rId5"/>
    <sheet name=" 5. 报价曲线与均衡价格 4段" sheetId="5" r:id="rId6"/>
    <sheet name=" 6. 峰平谷均价" sheetId="16" r:id="rId7"/>
    <sheet name="7. 节点净发电功率" sheetId="21" r:id="rId8"/>
    <sheet name="8. 潮流计算001 (2)" sheetId="29" r:id="rId9"/>
    <sheet name="9.经济调度" sheetId="48" r:id="rId10"/>
    <sheet name="A1  阻塞调整原理" sheetId="17" r:id="rId11"/>
    <sheet name="A2 两线路阻塞" sheetId="40" r:id="rId12"/>
    <sheet name="A3 新能源为边际机组" sheetId="41" r:id="rId13"/>
    <sheet name="免考核电量计算" sheetId="86" r:id="rId14"/>
  </sheets>
  <definedNames>
    <definedName name="_xlnm._FilterDatabase" localSheetId="4" hidden="1">'  4. 排序后报价'!$B$2:$E$14</definedName>
    <definedName name="_xlnm._FilterDatabase" localSheetId="6" hidden="1">' 6. 峰平谷均价'!#REF!</definedName>
    <definedName name="solver_adj" localSheetId="9" hidden="1">'9.经济调度'!$G$50:$G$67</definedName>
    <definedName name="solver_adj" localSheetId="11" hidden="1">'A2 两线路阻塞'!$D$6:$F$6</definedName>
    <definedName name="solver_cvg" localSheetId="9" hidden="1">0.0001</definedName>
    <definedName name="solver_cvg" localSheetId="11" hidden="1">0.0001</definedName>
    <definedName name="solver_drv" localSheetId="9" hidden="1">1</definedName>
    <definedName name="solver_drv" localSheetId="11" hidden="1">1</definedName>
    <definedName name="solver_eng" localSheetId="6" hidden="1">1</definedName>
    <definedName name="solver_eng" localSheetId="9" hidden="1">2</definedName>
    <definedName name="solver_eng" localSheetId="11" hidden="1">2</definedName>
    <definedName name="solver_est" localSheetId="9" hidden="1">1</definedName>
    <definedName name="solver_est" localSheetId="11" hidden="1">1</definedName>
    <definedName name="solver_itr" localSheetId="9" hidden="1">0</definedName>
    <definedName name="solver_itr" localSheetId="11" hidden="1">2147483647</definedName>
    <definedName name="solver_lhs1" localSheetId="9" hidden="1">'9.经济调度'!$G$50:$G$67</definedName>
    <definedName name="solver_lhs1" localSheetId="11" hidden="1">'A2 两线路阻塞'!$H$10</definedName>
    <definedName name="solver_lhs2" localSheetId="9" hidden="1">'9.经济调度'!$Q$100</definedName>
    <definedName name="solver_lhs2" localSheetId="11" hidden="1">'A2 两线路阻塞'!$H$11</definedName>
    <definedName name="solver_lhs3" localSheetId="9" hidden="1">'9.经济调度'!$R$44:$R$49</definedName>
    <definedName name="solver_lhs3" localSheetId="11" hidden="1">'A2 两线路阻塞'!$H$8</definedName>
    <definedName name="solver_lhs4" localSheetId="9" hidden="1">'9.经济调度'!$R$44:$R$49</definedName>
    <definedName name="solver_lin" localSheetId="6" hidden="1">0</definedName>
    <definedName name="solver_lin" localSheetId="9" hidden="1">1</definedName>
    <definedName name="solver_mip" localSheetId="9" hidden="1">0</definedName>
    <definedName name="solver_mip" localSheetId="11" hidden="1">2147483647</definedName>
    <definedName name="solver_mni" localSheetId="9" hidden="1">30</definedName>
    <definedName name="solver_mni" localSheetId="11" hidden="1">30</definedName>
    <definedName name="solver_mrt" localSheetId="9" hidden="1">0.075</definedName>
    <definedName name="solver_mrt" localSheetId="11" hidden="1">0.075</definedName>
    <definedName name="solver_msl" localSheetId="9" hidden="1">0</definedName>
    <definedName name="solver_msl" localSheetId="11" hidden="1">2</definedName>
    <definedName name="solver_neg" localSheetId="6" hidden="1">1</definedName>
    <definedName name="solver_neg" localSheetId="9" hidden="1">1</definedName>
    <definedName name="solver_neg" localSheetId="11" hidden="1">2</definedName>
    <definedName name="solver_nod" localSheetId="9" hidden="1">0</definedName>
    <definedName name="solver_nod" localSheetId="11" hidden="1">2147483647</definedName>
    <definedName name="solver_num" localSheetId="6" hidden="1">0</definedName>
    <definedName name="solver_num" localSheetId="9" hidden="1">4</definedName>
    <definedName name="solver_num" localSheetId="11" hidden="1">3</definedName>
    <definedName name="solver_nwt" localSheetId="9" hidden="1">1</definedName>
    <definedName name="solver_nwt" localSheetId="11" hidden="1">1</definedName>
    <definedName name="solver_opt" localSheetId="6" hidden="1">' 6. 峰平谷均价'!$F$28</definedName>
    <definedName name="solver_opt" localSheetId="9" hidden="1">'9.经济调度'!$R$39</definedName>
    <definedName name="solver_opt" localSheetId="11" hidden="1">'A2 两线路阻塞'!$C$7</definedName>
    <definedName name="solver_pre" localSheetId="9" hidden="1">0.000001</definedName>
    <definedName name="solver_pre" localSheetId="11" hidden="1">0.000001</definedName>
    <definedName name="solver_rbv" localSheetId="9" hidden="1">1</definedName>
    <definedName name="solver_rbv" localSheetId="11" hidden="1">1</definedName>
    <definedName name="solver_rel1" localSheetId="9" hidden="1">1</definedName>
    <definedName name="solver_rel1" localSheetId="11" hidden="1">1</definedName>
    <definedName name="solver_rel2" localSheetId="9" hidden="1">2</definedName>
    <definedName name="solver_rel2" localSheetId="11" hidden="1">1</definedName>
    <definedName name="solver_rel3" localSheetId="9" hidden="1">1</definedName>
    <definedName name="solver_rel3" localSheetId="11" hidden="1">2</definedName>
    <definedName name="solver_rel4" localSheetId="9" hidden="1">3</definedName>
    <definedName name="solver_rhs1" localSheetId="9" hidden="1">'9.经济调度'!$E$50:$E$67</definedName>
    <definedName name="solver_rhs1" localSheetId="11" hidden="1">'A2 两线路阻塞'!$I$10</definedName>
    <definedName name="solver_rhs2" localSheetId="9" hidden="1">'9.经济调度'!$R$100</definedName>
    <definedName name="solver_rhs2" localSheetId="11" hidden="1">'A2 两线路阻塞'!$I$11</definedName>
    <definedName name="solver_rhs3" localSheetId="9" hidden="1">'9.经济调度'!$S$44:$S$49</definedName>
    <definedName name="solver_rhs3" localSheetId="11" hidden="1">'A2 两线路阻塞'!$I$8</definedName>
    <definedName name="solver_rhs4" localSheetId="9" hidden="1">'9.经济调度'!$W$44:$W$49</definedName>
    <definedName name="solver_rlx" localSheetId="9" hidden="1">0</definedName>
    <definedName name="solver_rlx" localSheetId="11" hidden="1">2</definedName>
    <definedName name="solver_rsd" localSheetId="9" hidden="1">0</definedName>
    <definedName name="solver_rsd" localSheetId="11" hidden="1">0</definedName>
    <definedName name="solver_scl" localSheetId="9" hidden="1">1</definedName>
    <definedName name="solver_scl" localSheetId="11" hidden="1">1</definedName>
    <definedName name="solver_sho" localSheetId="9" hidden="1">0</definedName>
    <definedName name="solver_sho" localSheetId="11" hidden="1">2</definedName>
    <definedName name="solver_ssz" localSheetId="9" hidden="1">100</definedName>
    <definedName name="solver_ssz" localSheetId="11" hidden="1">100</definedName>
    <definedName name="solver_tim" localSheetId="9" hidden="1">0</definedName>
    <definedName name="solver_tim" localSheetId="11" hidden="1">2147483647</definedName>
    <definedName name="solver_tol" localSheetId="9" hidden="1">0.01</definedName>
    <definedName name="solver_tol" localSheetId="11" hidden="1">0.01</definedName>
    <definedName name="solver_typ" localSheetId="6" hidden="1">1</definedName>
    <definedName name="solver_typ" localSheetId="9" hidden="1">2</definedName>
    <definedName name="solver_typ" localSheetId="11" hidden="1">2</definedName>
    <definedName name="solver_val" localSheetId="6" hidden="1">0</definedName>
    <definedName name="solver_val" localSheetId="9" hidden="1">0</definedName>
    <definedName name="solver_val" localSheetId="11" hidden="1">0</definedName>
    <definedName name="solver_ver" localSheetId="6" hidden="1">3</definedName>
    <definedName name="solver_ver" localSheetId="9" hidden="1">3</definedName>
    <definedName name="solver_ver" localSheetId="11" hidden="1">3</definedName>
    <definedName name="solver_opt" localSheetId="1" hidden="1">'1.火电空间 日滚动'!$F$36</definedName>
    <definedName name="solver_typ" localSheetId="1" hidden="1">1</definedName>
    <definedName name="solver_val" localSheetId="1" hidden="1">0</definedName>
    <definedName name="solver_neg" localSheetId="1" hidden="1">1</definedName>
    <definedName name="solver_num" localSheetId="1" hidden="1">0</definedName>
    <definedName name="solver_lin" localSheetId="1" hidden="1">0</definedName>
    <definedName name="solver_eng" localSheetId="1" hidden="1">1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<sst xmlns="http://schemas.openxmlformats.org/spreadsheetml/2006/main" count="1014" uniqueCount="415">
  <si>
    <r>
      <rPr>
        <b/>
        <sz val="12"/>
        <color theme="1"/>
        <rFont val="等线"/>
        <charset val="134"/>
        <scheme val="minor"/>
      </rPr>
      <t>1.用电负荷与新能源负荷(</t>
    </r>
    <r>
      <rPr>
        <b/>
        <sz val="12"/>
        <color rgb="FFFF0000"/>
        <rFont val="等线"/>
        <charset val="134"/>
      </rPr>
      <t>不需要拷贝，自动汇总获取</t>
    </r>
    <r>
      <rPr>
        <b/>
        <sz val="12"/>
        <color theme="1"/>
        <rFont val="等线"/>
        <charset val="134"/>
        <scheme val="minor"/>
      </rPr>
      <t>）</t>
    </r>
  </si>
  <si>
    <t>0时</t>
  </si>
  <si>
    <t>1时</t>
  </si>
  <si>
    <t>2时</t>
  </si>
  <si>
    <t>3时</t>
  </si>
  <si>
    <t>4时</t>
  </si>
  <si>
    <t>5时</t>
  </si>
  <si>
    <t>6时</t>
  </si>
  <si>
    <t>7时</t>
  </si>
  <si>
    <t>8时</t>
  </si>
  <si>
    <t>9时</t>
  </si>
  <si>
    <t>10时</t>
  </si>
  <si>
    <t>11时</t>
  </si>
  <si>
    <t>12时</t>
  </si>
  <si>
    <t>13时</t>
  </si>
  <si>
    <t>14时</t>
  </si>
  <si>
    <t>15时</t>
  </si>
  <si>
    <t>16时</t>
  </si>
  <si>
    <t>17时</t>
  </si>
  <si>
    <t>18时</t>
  </si>
  <si>
    <t>19时</t>
  </si>
  <si>
    <t>20时</t>
  </si>
  <si>
    <t>21时</t>
  </si>
  <si>
    <t>22时</t>
  </si>
  <si>
    <t>23时</t>
  </si>
  <si>
    <t>用电负荷</t>
  </si>
  <si>
    <t>新能源</t>
  </si>
  <si>
    <r>
      <rPr>
        <b/>
        <sz val="12"/>
        <color theme="1"/>
        <rFont val="等线"/>
        <charset val="134"/>
        <scheme val="minor"/>
      </rPr>
      <t>2. 机组信息（</t>
    </r>
    <r>
      <rPr>
        <b/>
        <sz val="12"/>
        <color rgb="FFFF0000"/>
        <rFont val="等线"/>
        <charset val="134"/>
      </rPr>
      <t>拷贝内容，不拷贝水资源费</t>
    </r>
    <r>
      <rPr>
        <b/>
        <sz val="12"/>
        <color theme="1"/>
        <rFont val="等线"/>
        <charset val="134"/>
        <scheme val="minor"/>
      </rPr>
      <t>）</t>
    </r>
  </si>
  <si>
    <t>名称</t>
  </si>
  <si>
    <t>节点</t>
  </si>
  <si>
    <t>机组类型</t>
  </si>
  <si>
    <t>装机容量(MW)</t>
  </si>
  <si>
    <t>数量</t>
  </si>
  <si>
    <t>总装机容量(MW)</t>
  </si>
  <si>
    <t>空载成本(元/小时)</t>
  </si>
  <si>
    <t>最大出力系数</t>
  </si>
  <si>
    <t>最小出力系数</t>
  </si>
  <si>
    <t>核定煤耗二次系数</t>
  </si>
  <si>
    <t>核定煤耗一次系数</t>
  </si>
  <si>
    <t>核定煤耗常量项</t>
  </si>
  <si>
    <t>核定二氧化碳单位排放成本(元/MWh)</t>
  </si>
  <si>
    <t>核定排污单位排放成本(元/MWh)</t>
  </si>
  <si>
    <t>厂用电率</t>
  </si>
  <si>
    <t>G1</t>
  </si>
  <si>
    <t>燃煤</t>
  </si>
  <si>
    <t>G2</t>
  </si>
  <si>
    <t>G3</t>
  </si>
  <si>
    <t>风电</t>
  </si>
  <si>
    <t>G4</t>
  </si>
  <si>
    <r>
      <rPr>
        <b/>
        <sz val="12"/>
        <color theme="1"/>
        <rFont val="等线"/>
        <charset val="134"/>
        <scheme val="minor"/>
      </rPr>
      <t>3. 负荷信息（</t>
    </r>
    <r>
      <rPr>
        <b/>
        <sz val="12"/>
        <color rgb="FFFF0000"/>
        <rFont val="等线"/>
        <charset val="134"/>
      </rPr>
      <t>拷贝内容</t>
    </r>
    <r>
      <rPr>
        <b/>
        <sz val="12"/>
        <color theme="1"/>
        <rFont val="等线"/>
        <charset val="134"/>
        <scheme val="minor"/>
      </rPr>
      <t>）</t>
    </r>
  </si>
  <si>
    <t>输配电价</t>
  </si>
  <si>
    <t>配电容量</t>
  </si>
  <si>
    <t>D1</t>
  </si>
  <si>
    <t>D2</t>
  </si>
  <si>
    <t>D3</t>
  </si>
  <si>
    <t>D4</t>
  </si>
  <si>
    <r>
      <rPr>
        <b/>
        <sz val="12"/>
        <color theme="1"/>
        <rFont val="等线"/>
        <charset val="134"/>
        <scheme val="minor"/>
      </rPr>
      <t>4. 联络线节点</t>
    </r>
    <r>
      <rPr>
        <b/>
        <sz val="12"/>
        <color rgb="FFFF0000"/>
        <rFont val="等线"/>
        <charset val="134"/>
        <scheme val="minor"/>
      </rPr>
      <t>（拷贝内容）</t>
    </r>
  </si>
  <si>
    <t>不需要考虑</t>
  </si>
  <si>
    <t>送出节点</t>
  </si>
  <si>
    <t>接入节点</t>
  </si>
  <si>
    <r>
      <rPr>
        <b/>
        <sz val="12"/>
        <color theme="1"/>
        <rFont val="等线"/>
        <charset val="134"/>
        <scheme val="minor"/>
      </rPr>
      <t>5. 备用信息（</t>
    </r>
    <r>
      <rPr>
        <b/>
        <sz val="12"/>
        <color rgb="FFFF0000"/>
        <rFont val="等线"/>
        <charset val="134"/>
      </rPr>
      <t>拷贝内容</t>
    </r>
    <r>
      <rPr>
        <b/>
        <sz val="12"/>
        <color theme="1"/>
        <rFont val="等线"/>
        <charset val="134"/>
        <scheme val="minor"/>
      </rPr>
      <t>）</t>
    </r>
  </si>
  <si>
    <t>最小正备用</t>
  </si>
  <si>
    <t>负备用</t>
  </si>
  <si>
    <r>
      <rPr>
        <b/>
        <sz val="12"/>
        <color theme="1"/>
        <rFont val="等线"/>
        <charset val="134"/>
        <scheme val="minor"/>
      </rPr>
      <t>6. 燃料价格信息（</t>
    </r>
    <r>
      <rPr>
        <b/>
        <sz val="12"/>
        <color rgb="FFFF0000"/>
        <rFont val="等线"/>
        <charset val="134"/>
        <scheme val="minor"/>
      </rPr>
      <t>要拷贝表的抬头信息，其中的节点信息需要手动输入</t>
    </r>
    <r>
      <rPr>
        <b/>
        <sz val="12"/>
        <color theme="1"/>
        <rFont val="等线"/>
        <charset val="134"/>
        <scheme val="minor"/>
      </rPr>
      <t>）</t>
    </r>
  </si>
  <si>
    <t>月份</t>
  </si>
  <si>
    <t>节点1燃煤价格(元/吨)</t>
  </si>
  <si>
    <t>节点3燃煤价格(元/吨)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</si>
  <si>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</si>
  <si>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</si>
  <si>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</si>
  <si>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</si>
  <si>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</si>
  <si>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</si>
  <si>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</si>
  <si>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</si>
  <si>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</si>
  <si>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</si>
  <si>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</si>
  <si>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</si>
  <si>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交易月（自动获取）</t>
  </si>
  <si>
    <r>
      <rPr>
        <b/>
        <sz val="12"/>
        <color theme="1"/>
        <rFont val="等线"/>
        <charset val="134"/>
        <scheme val="minor"/>
      </rPr>
      <t>7. 节点新能源出力预测信息（</t>
    </r>
    <r>
      <rPr>
        <b/>
        <sz val="12"/>
        <color rgb="FFFF0000"/>
        <rFont val="等线"/>
        <charset val="134"/>
      </rPr>
      <t>拷贝内容，不拷贝机组类型和容量</t>
    </r>
    <r>
      <rPr>
        <b/>
        <sz val="12"/>
        <color theme="1"/>
        <rFont val="等线"/>
        <charset val="134"/>
        <scheme val="minor"/>
      </rPr>
      <t>）</t>
    </r>
  </si>
  <si>
    <t>可再生能源基准机组</t>
  </si>
  <si>
    <r>
      <rPr>
        <b/>
        <sz val="12"/>
        <color theme="1"/>
        <rFont val="等线"/>
        <charset val="134"/>
        <scheme val="minor"/>
      </rPr>
      <t>8. 节点负荷预测信息 （</t>
    </r>
    <r>
      <rPr>
        <b/>
        <sz val="12"/>
        <color rgb="FFFF0000"/>
        <rFont val="等线"/>
        <charset val="134"/>
        <scheme val="minor"/>
      </rPr>
      <t>月份、类型、数量和配电容量不要输入</t>
    </r>
    <r>
      <rPr>
        <b/>
        <sz val="12"/>
        <color theme="1"/>
        <rFont val="等线"/>
        <charset val="134"/>
        <scheme val="minor"/>
      </rPr>
      <t>）</t>
    </r>
  </si>
  <si>
    <t>基准负荷</t>
  </si>
  <si>
    <t>类型</t>
  </si>
  <si>
    <t>D4(虚拟负荷）</t>
  </si>
  <si>
    <t>9. 稳定性极限</t>
  </si>
  <si>
    <t>稳定性极限</t>
  </si>
  <si>
    <t>线路</t>
  </si>
  <si>
    <t>最大值（MW）</t>
  </si>
  <si>
    <t>最小值（MW）</t>
  </si>
  <si>
    <t>10. 节点功率转移因子 ptdf</t>
  </si>
  <si>
    <t>bus 1</t>
  </si>
  <si>
    <t>bus 2</t>
  </si>
  <si>
    <t>bus 3</t>
  </si>
  <si>
    <t>bus 4</t>
  </si>
  <si>
    <t>bus 5</t>
  </si>
  <si>
    <t>Line 1</t>
  </si>
  <si>
    <t>Line 2</t>
  </si>
  <si>
    <t>Line 3</t>
  </si>
  <si>
    <t>Line 4</t>
  </si>
  <si>
    <t>Line 5</t>
  </si>
  <si>
    <t>Line 6</t>
  </si>
  <si>
    <t>11.省间功率设置</t>
  </si>
  <si>
    <t>D-out</t>
  </si>
  <si>
    <t>G-in</t>
  </si>
  <si>
    <t>时刻</t>
  </si>
  <si>
    <t>火电开机最小出力</t>
  </si>
  <si>
    <t>竞价空间</t>
  </si>
  <si>
    <t>火电空间</t>
  </si>
  <si>
    <t>开机容量需要</t>
  </si>
  <si>
    <t>开机台数</t>
  </si>
  <si>
    <t>正备用=运行火电容量+新能源出力 - 负荷</t>
  </si>
  <si>
    <t>最小正备用≤运行火电容量 +新能源出力 - 负荷</t>
  </si>
  <si>
    <t>运行火电容量≥负荷 - 新能源出力 + 最小正备用</t>
  </si>
  <si>
    <t>负备用=负荷 - 运行火电机组的最小技术出力</t>
  </si>
  <si>
    <t>最小负备用≤负荷 - 运行火电机组最小技术出力</t>
  </si>
  <si>
    <t>运行火电机组最小技术出力≤负荷 - 最小负备用</t>
  </si>
  <si>
    <t>运行火电容量≤2*（负荷-最小负备用）</t>
  </si>
  <si>
    <t>开机容量最大需求</t>
  </si>
  <si>
    <t>机组数量</t>
  </si>
  <si>
    <t>开机</t>
  </si>
  <si>
    <t>火电机组</t>
  </si>
  <si>
    <t>容量</t>
  </si>
  <si>
    <t>G2容量需求</t>
  </si>
  <si>
    <t>G3容量需求</t>
  </si>
  <si>
    <t>机组</t>
  </si>
  <si>
    <t>机组总容量</t>
  </si>
  <si>
    <t>开机容量</t>
  </si>
  <si>
    <t>总容量</t>
  </si>
  <si>
    <t>气耗(m³/MWh)</t>
  </si>
  <si>
    <t>最大负荷</t>
  </si>
  <si>
    <t>最小负荷</t>
  </si>
  <si>
    <t>阻塞管理</t>
  </si>
  <si>
    <t>a</t>
  </si>
  <si>
    <t>b</t>
  </si>
  <si>
    <t>二氧化碳</t>
  </si>
  <si>
    <t>排污</t>
  </si>
  <si>
    <t>煤价</t>
  </si>
  <si>
    <t>起始出力</t>
  </si>
  <si>
    <t>终止出力</t>
  </si>
  <si>
    <t>边际成本</t>
  </si>
  <si>
    <t>增量出力</t>
  </si>
  <si>
    <t>最小出力平均变动成本</t>
  </si>
  <si>
    <t>机组容量</t>
  </si>
  <si>
    <t>报价</t>
  </si>
  <si>
    <t>申报</t>
  </si>
  <si>
    <t>空载成本</t>
  </si>
  <si>
    <t>分段</t>
  </si>
  <si>
    <t>额定容量(MW)</t>
  </si>
  <si>
    <t>总额定容量(MW)</t>
  </si>
  <si>
    <t>核定煤/气耗二次系数</t>
  </si>
  <si>
    <t>核定煤/气耗一次系数</t>
  </si>
  <si>
    <t>核定煤/气耗常量项</t>
  </si>
  <si>
    <t>机组煤价</t>
  </si>
  <si>
    <t>排序前</t>
  </si>
  <si>
    <t>排序后</t>
  </si>
  <si>
    <t>CTRL+SHIFT+ENTER</t>
  </si>
  <si>
    <t>段</t>
  </si>
  <si>
    <t>累计申报</t>
  </si>
  <si>
    <t>出力系数</t>
  </si>
  <si>
    <t>均衡电价分析</t>
  </si>
  <si>
    <t>火电竞价空间</t>
  </si>
  <si>
    <t>报价段</t>
  </si>
  <si>
    <t>SMP</t>
  </si>
  <si>
    <t>价格预测</t>
  </si>
  <si>
    <t>峰平谷</t>
  </si>
  <si>
    <t>G1出力</t>
  </si>
  <si>
    <t>G2出力</t>
  </si>
  <si>
    <t>D5</t>
  </si>
  <si>
    <t>D6</t>
  </si>
  <si>
    <t>D7</t>
  </si>
  <si>
    <t>D8</t>
  </si>
  <si>
    <t>D9</t>
  </si>
  <si>
    <t>D10</t>
  </si>
  <si>
    <t>Demand</t>
  </si>
  <si>
    <t>Gen</t>
  </si>
  <si>
    <t>全天均价</t>
  </si>
  <si>
    <t>峰：10,18,19,20,21</t>
  </si>
  <si>
    <t>平：7,8,9,11,12,15,16,17,22,23</t>
  </si>
  <si>
    <t>谷：0,1,2,3,4,5,6,13,14</t>
  </si>
  <si>
    <t>G5</t>
  </si>
  <si>
    <t>G6</t>
  </si>
  <si>
    <t>负荷</t>
  </si>
  <si>
    <t>均衡过程机组出力分配过程</t>
  </si>
  <si>
    <t>G1累计增量出力</t>
  </si>
  <si>
    <t>G2累计增量出力</t>
  </si>
  <si>
    <t>G3累计增量出力</t>
  </si>
  <si>
    <t>G1边际增量出力</t>
  </si>
  <si>
    <t>G2边际增量出力</t>
  </si>
  <si>
    <t>G3边际增量出力</t>
  </si>
  <si>
    <t>G3出力</t>
  </si>
  <si>
    <t>发电收入</t>
  </si>
  <si>
    <t>用户负荷</t>
  </si>
  <si>
    <t>无阻塞价格预测</t>
  </si>
  <si>
    <t>阻塞价格预测</t>
  </si>
  <si>
    <t>段1均价</t>
  </si>
  <si>
    <t>段2均价</t>
  </si>
  <si>
    <t>段3均价</t>
  </si>
  <si>
    <t>段4均价</t>
  </si>
  <si>
    <t>段5均价</t>
  </si>
  <si>
    <t>段6均价</t>
  </si>
  <si>
    <t>预测</t>
  </si>
  <si>
    <t>谷</t>
  </si>
  <si>
    <t>平</t>
  </si>
  <si>
    <t>峰均价</t>
  </si>
  <si>
    <t>峰</t>
  </si>
  <si>
    <t>平均价</t>
  </si>
  <si>
    <t>谷均价</t>
  </si>
  <si>
    <t>日前统一结算价</t>
  </si>
  <si>
    <t>bus 6</t>
  </si>
  <si>
    <t>bus 7</t>
  </si>
  <si>
    <t>bus 8</t>
  </si>
  <si>
    <t>bus 9</t>
  </si>
  <si>
    <t>bus 10</t>
  </si>
  <si>
    <t>bus 11</t>
  </si>
  <si>
    <t>bus 12</t>
  </si>
  <si>
    <t>bus 13</t>
  </si>
  <si>
    <t>bus 14</t>
  </si>
  <si>
    <t>bus 15</t>
  </si>
  <si>
    <t>bus 16</t>
  </si>
  <si>
    <t>bus 17</t>
  </si>
  <si>
    <t>bus 18</t>
  </si>
  <si>
    <t>bus 19</t>
  </si>
  <si>
    <t>bus 20</t>
  </si>
  <si>
    <t>bus 21</t>
  </si>
  <si>
    <t>bus 22</t>
  </si>
  <si>
    <t>bus 23</t>
  </si>
  <si>
    <t>bus 24</t>
  </si>
  <si>
    <t>bus 25</t>
  </si>
  <si>
    <t>bus 26</t>
  </si>
  <si>
    <t>bus 27</t>
  </si>
  <si>
    <t>bus 28</t>
  </si>
  <si>
    <t>bus 29</t>
  </si>
  <si>
    <t>bus 30</t>
  </si>
  <si>
    <t>发电与用电功率</t>
  </si>
  <si>
    <t>发电用户标签</t>
  </si>
  <si>
    <t>发电功率</t>
  </si>
  <si>
    <t>D12</t>
  </si>
  <si>
    <t>D13</t>
  </si>
  <si>
    <t>PTDF</t>
  </si>
  <si>
    <t>L1</t>
  </si>
  <si>
    <t>L2</t>
  </si>
  <si>
    <t>L3</t>
  </si>
  <si>
    <t>L4</t>
  </si>
  <si>
    <t>L5</t>
  </si>
  <si>
    <t>L6</t>
  </si>
  <si>
    <t>TRANSPOSE(D3:H8)</t>
  </si>
  <si>
    <t>潮流计算结果</t>
  </si>
  <si>
    <t>Plmax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</si>
  <si>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</si>
  <si>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</si>
  <si>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</si>
  <si>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</si>
  <si>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</si>
  <si>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</si>
  <si>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</si>
  <si>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</si>
  <si>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</si>
  <si>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</si>
  <si>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</si>
  <si>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</si>
  <si>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</si>
  <si>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</si>
  <si>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</si>
  <si>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</si>
  <si>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</si>
  <si>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</si>
  <si>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</si>
  <si>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</si>
  <si>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</si>
  <si>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</si>
  <si>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</si>
  <si>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</si>
  <si>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</si>
  <si>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</si>
  <si>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</si>
  <si>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</si>
  <si>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</si>
  <si>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</si>
  <si>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</si>
  <si>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</si>
  <si>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</si>
  <si>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</si>
  <si>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</si>
  <si>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正向潮流越限</t>
  </si>
  <si>
    <t>t</t>
  </si>
  <si>
    <t>P delta x</t>
  </si>
  <si>
    <t>line-cp</t>
  </si>
  <si>
    <t>线路合计</t>
  </si>
  <si>
    <t>阻塞线路</t>
  </si>
  <si>
    <t>反向潮流越限</t>
  </si>
  <si>
    <t>N delta x</t>
  </si>
  <si>
    <t>line-cn</t>
  </si>
  <si>
    <t>line-c</t>
  </si>
  <si>
    <t>越限合计</t>
  </si>
  <si>
    <t>阻塞线路判断</t>
  </si>
  <si>
    <t>阻塞方向判断</t>
  </si>
  <si>
    <t>1：正向阻塞；2：反向阻塞；</t>
  </si>
  <si>
    <t>开机数量</t>
  </si>
  <si>
    <t>最小出力</t>
  </si>
  <si>
    <t>节点电价 = 系统边际价格 + 阻塞价格
潮流为负，节点电价 = 系统边际价格 + 影子价格绝对值 * 转移因子
潮流为正，节点电价 = 系统边际价格 - 影子价格绝对值 *转移因子</t>
  </si>
  <si>
    <t>影子价格原始数据输入</t>
  </si>
  <si>
    <t>正向(-1)/反向(1)</t>
  </si>
  <si>
    <t>目标函数</t>
  </si>
  <si>
    <t>时刻选择</t>
  </si>
  <si>
    <t>统一结算价</t>
  </si>
  <si>
    <t>申报出力</t>
  </si>
  <si>
    <t>变量</t>
  </si>
  <si>
    <t>初始值</t>
  </si>
  <si>
    <t>mu01</t>
  </si>
  <si>
    <t>lbd01</t>
  </si>
  <si>
    <t>正向/反向</t>
  </si>
  <si>
    <t>变量约束</t>
  </si>
  <si>
    <t>x2</t>
  </si>
  <si>
    <t>功率平衡约束</t>
  </si>
  <si>
    <t>x3</t>
  </si>
  <si>
    <t>潮流约束</t>
  </si>
  <si>
    <t>x4</t>
  </si>
  <si>
    <t>潮流</t>
  </si>
  <si>
    <t>正向极限</t>
  </si>
  <si>
    <t>正向裕度</t>
  </si>
  <si>
    <t>阻塞标志</t>
  </si>
  <si>
    <t>反向极限</t>
  </si>
  <si>
    <t>反向裕度</t>
  </si>
  <si>
    <t>x5</t>
  </si>
  <si>
    <t>p</t>
  </si>
  <si>
    <t>x7</t>
  </si>
  <si>
    <t>n</t>
  </si>
  <si>
    <t>x8</t>
  </si>
  <si>
    <t>阻塞线路编号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</si>
  <si>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</si>
  <si>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</si>
  <si>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</si>
  <si>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</si>
  <si>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</si>
  <si>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</si>
  <si>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</si>
  <si>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</si>
  <si>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</si>
  <si>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</si>
  <si>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</si>
  <si>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</si>
  <si>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</si>
  <si>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</si>
  <si>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</si>
  <si>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</si>
  <si>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</si>
  <si>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</si>
  <si>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</si>
  <si>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</si>
  <si>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</si>
  <si>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出力</t>
  </si>
  <si>
    <t>mu</t>
  </si>
  <si>
    <t>lbd</t>
  </si>
  <si>
    <t>ptdf l-i</t>
  </si>
  <si>
    <t>cmp</t>
  </si>
  <si>
    <t>LMP</t>
  </si>
  <si>
    <t xml:space="preserve">SMP </t>
  </si>
  <si>
    <t>用户电费</t>
  </si>
  <si>
    <t>用电量</t>
  </si>
  <si>
    <t>发电与负荷</t>
  </si>
  <si>
    <t>净发电</t>
  </si>
  <si>
    <t>TotalGen</t>
  </si>
  <si>
    <t>TotalDem</t>
  </si>
  <si>
    <t>净出力</t>
  </si>
  <si>
    <t>节点发电功率</t>
  </si>
  <si>
    <t>tx_g</t>
  </si>
  <si>
    <t>ptdf</t>
  </si>
  <si>
    <t>x2=(ptdf14,9-ptdf14,13)/(ptdf14,2-ptdf14,13)</t>
  </si>
  <si>
    <t>X13=1-X2</t>
  </si>
  <si>
    <t>ptdf14,9</t>
  </si>
  <si>
    <t>P13</t>
  </si>
  <si>
    <t>ptdf14,13</t>
  </si>
  <si>
    <t>P2</t>
  </si>
  <si>
    <t>ptdf14,2</t>
  </si>
  <si>
    <t>x</t>
  </si>
  <si>
    <t>目标</t>
  </si>
  <si>
    <t>Aeq</t>
  </si>
  <si>
    <t>Beq</t>
  </si>
  <si>
    <t>AX</t>
  </si>
  <si>
    <t xml:space="preserve"> </t>
  </si>
  <si>
    <t>典型日系统用电量</t>
  </si>
  <si>
    <t>发/售电企业数量</t>
  </si>
  <si>
    <t>典型日企业发/用电量</t>
  </si>
  <si>
    <t>交易</t>
  </si>
  <si>
    <t>标的</t>
  </si>
  <si>
    <t>中标负荷</t>
  </si>
  <si>
    <t>折算系数</t>
  </si>
  <si>
    <t>签约负荷</t>
  </si>
  <si>
    <t>电量折算系数</t>
  </si>
  <si>
    <t>签约电量</t>
  </si>
  <si>
    <t>已成交负荷</t>
  </si>
  <si>
    <t>最高价</t>
  </si>
  <si>
    <t>最低价</t>
  </si>
  <si>
    <t>结算天数</t>
  </si>
  <si>
    <t>年度</t>
  </si>
  <si>
    <t>基荷</t>
  </si>
  <si>
    <t>免考核系数</t>
  </si>
  <si>
    <t>月度</t>
  </si>
  <si>
    <t>免考核电量</t>
  </si>
  <si>
    <t>免考核负荷</t>
  </si>
  <si>
    <t>1日</t>
  </si>
  <si>
    <t>段1</t>
  </si>
  <si>
    <t>段2</t>
  </si>
  <si>
    <t>段3</t>
  </si>
  <si>
    <t>段4</t>
  </si>
  <si>
    <t>段5</t>
  </si>
  <si>
    <t>段6</t>
  </si>
  <si>
    <t>2日</t>
  </si>
  <si>
    <t>已签</t>
  </si>
  <si>
    <t>中长期均价</t>
  </si>
  <si>
    <t>待签</t>
  </si>
  <si>
    <t>现货均价</t>
  </si>
  <si>
    <t>基于厂站来进行考核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</si>
</sst>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  <numFmt numFmtId="177" formatCode="#\ ??/??"/>
    <numFmt numFmtId="178" formatCode="0_ "/>
    <numFmt numFmtId="179" formatCode="0.00_ "/>
  </numFmts>
  <fonts count="5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24"/>
      <color theme="1"/>
      <name val="等线"/>
      <charset val="134"/>
      <scheme val="minor"/>
    </font>
    <font>
      <b/>
      <sz val="26"/>
      <color theme="1"/>
      <name val="等线"/>
      <charset val="134"/>
      <scheme val="minor"/>
    </font>
    <font>
      <sz val="11"/>
      <color theme="1"/>
      <name val="Segoe UI"/>
      <charset val="134"/>
    </font>
    <font>
      <b/>
      <sz val="2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.5"/>
      <color theme="1"/>
      <name val="Microsoft YaHei"/>
      <charset val="134"/>
    </font>
    <font>
      <sz val="7"/>
      <color rgb="FFFFD666"/>
      <name val="Segoe UI"/>
      <charset val="1"/>
    </font>
    <font>
      <sz val="7"/>
      <color theme="1"/>
      <name val="Segoe UI"/>
      <charset val="1"/>
    </font>
    <font>
      <sz val="12"/>
      <color theme="1"/>
      <name val="Segoe UI"/>
      <charset val="1"/>
    </font>
    <font>
      <b/>
      <sz val="9"/>
      <color rgb="FF333333"/>
      <name val="Arial"/>
      <charset val="134"/>
    </font>
    <font>
      <sz val="12"/>
      <color rgb="FF000000"/>
      <name val="宋体"/>
      <charset val="134"/>
    </font>
    <font>
      <sz val="11"/>
      <color rgb="FFFFFFFF"/>
      <name val="Calibri"/>
      <charset val="134"/>
    </font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4"/>
      <color rgb="FF000000"/>
      <name val="宋体"/>
      <charset val="134"/>
    </font>
    <font>
      <strike/>
      <sz val="12"/>
      <color theme="1"/>
      <name val="等线"/>
      <charset val="134"/>
      <scheme val="minor"/>
    </font>
    <font>
      <strike/>
      <sz val="18"/>
      <color theme="1"/>
      <name val="等线"/>
      <charset val="134"/>
      <scheme val="minor"/>
    </font>
    <font>
      <sz val="11"/>
      <color rgb="FFFF0000"/>
      <name val="Segoe UI"/>
      <charset val="1"/>
    </font>
    <font>
      <sz val="18"/>
      <color rgb="FFFF0000"/>
      <name val="Segoe UI"/>
      <charset val="1"/>
    </font>
    <font>
      <sz val="18"/>
      <color theme="1"/>
      <name val="Segoe UI"/>
      <charset val="134"/>
    </font>
    <font>
      <sz val="11"/>
      <color rgb="FFFFFFFF"/>
      <name val="宋体"/>
      <charset val="134"/>
    </font>
    <font>
      <sz val="1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等线"/>
      <charset val="134"/>
      <scheme val="minor"/>
    </font>
    <font>
      <b/>
      <sz val="12"/>
      <color rgb="FFFF0000"/>
      <name val="等线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A4A0A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A4A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DADCE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27" borderId="14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28" borderId="17" applyNumberFormat="0" applyAlignment="0" applyProtection="0">
      <alignment vertical="center"/>
    </xf>
    <xf numFmtId="0" fontId="47" fillId="29" borderId="18" applyNumberFormat="0" applyAlignment="0" applyProtection="0">
      <alignment vertical="center"/>
    </xf>
    <xf numFmtId="0" fontId="48" fillId="29" borderId="17" applyNumberFormat="0" applyAlignment="0" applyProtection="0">
      <alignment vertical="center"/>
    </xf>
    <xf numFmtId="0" fontId="49" fillId="30" borderId="19" applyNumberFormat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5" fillId="39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6" fillId="46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0" fillId="0" borderId="0"/>
  </cellStyleXfs>
  <cellXfs count="181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NumberFormat="1" applyFont="1" applyFill="1" applyBorder="1" applyAlignment="1"/>
    <xf numFmtId="0" fontId="0" fillId="2" borderId="1" xfId="0" applyFill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3" borderId="0" xfId="0" applyFill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0" fontId="8" fillId="9" borderId="0" xfId="0" applyFont="1" applyFill="1">
      <alignment vertical="center"/>
    </xf>
    <xf numFmtId="0" fontId="5" fillId="1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11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11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8" fillId="10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1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/>
    </xf>
    <xf numFmtId="0" fontId="10" fillId="11" borderId="7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13" borderId="1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0" fontId="0" fillId="2" borderId="0" xfId="0" applyFill="1">
      <alignment vertical="center"/>
    </xf>
    <xf numFmtId="0" fontId="1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2" borderId="0" xfId="49" applyFill="1"/>
    <xf numFmtId="0" fontId="1" fillId="0" borderId="0" xfId="49"/>
    <xf numFmtId="0" fontId="8" fillId="14" borderId="0" xfId="0" applyFont="1" applyFill="1">
      <alignment vertical="center"/>
    </xf>
    <xf numFmtId="0" fontId="0" fillId="15" borderId="0" xfId="0" applyFill="1">
      <alignment vertical="center"/>
    </xf>
    <xf numFmtId="0" fontId="0" fillId="5" borderId="0" xfId="0" applyFill="1">
      <alignment vertical="center"/>
    </xf>
    <xf numFmtId="0" fontId="0" fillId="16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1" fillId="14" borderId="0" xfId="49" applyFill="1"/>
    <xf numFmtId="0" fontId="1" fillId="0" borderId="0" xfId="50"/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13" borderId="1" xfId="0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49" applyBorder="1" applyAlignment="1">
      <alignment horizontal="center"/>
    </xf>
    <xf numFmtId="0" fontId="0" fillId="6" borderId="5" xfId="0" applyFill="1" applyBorder="1">
      <alignment vertical="center"/>
    </xf>
    <xf numFmtId="0" fontId="0" fillId="13" borderId="5" xfId="0" applyFill="1" applyBorder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1" fillId="7" borderId="1" xfId="49" applyFill="1" applyBorder="1" applyAlignment="1">
      <alignment horizontal="center"/>
    </xf>
    <xf numFmtId="0" fontId="0" fillId="7" borderId="5" xfId="0" applyFill="1" applyBorder="1">
      <alignment vertical="center"/>
    </xf>
    <xf numFmtId="0" fontId="0" fillId="17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179" fontId="0" fillId="2" borderId="1" xfId="0" applyNumberFormat="1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14" borderId="1" xfId="0" applyFill="1" applyBorder="1">
      <alignment vertical="center"/>
    </xf>
    <xf numFmtId="0" fontId="0" fillId="21" borderId="1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/>
    <xf numFmtId="0" fontId="1" fillId="15" borderId="0" xfId="49" applyFill="1"/>
    <xf numFmtId="0" fontId="0" fillId="16" borderId="1" xfId="0" applyFill="1" applyBorder="1" applyAlignment="1">
      <alignment horizontal="center" vertical="center"/>
    </xf>
    <xf numFmtId="0" fontId="0" fillId="19" borderId="0" xfId="0" applyFill="1">
      <alignment vertical="center"/>
    </xf>
    <xf numFmtId="0" fontId="0" fillId="17" borderId="5" xfId="0" applyFill="1" applyBorder="1" applyAlignment="1">
      <alignment horizontal="center" vertical="center"/>
    </xf>
    <xf numFmtId="0" fontId="8" fillId="16" borderId="0" xfId="0" applyFont="1" applyFill="1">
      <alignment vertical="center"/>
    </xf>
    <xf numFmtId="0" fontId="0" fillId="15" borderId="1" xfId="0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0" fillId="19" borderId="1" xfId="0" applyFill="1" applyBorder="1">
      <alignment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0" fontId="18" fillId="0" borderId="0" xfId="0" applyFont="1">
      <alignment vertical="center"/>
    </xf>
    <xf numFmtId="0" fontId="9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Alignment="1"/>
    <xf numFmtId="0" fontId="0" fillId="17" borderId="0" xfId="0" applyFill="1">
      <alignment vertical="center"/>
    </xf>
    <xf numFmtId="0" fontId="5" fillId="2" borderId="1" xfId="49" applyFont="1" applyFill="1" applyBorder="1" applyAlignment="1">
      <alignment horizontal="center"/>
    </xf>
    <xf numFmtId="0" fontId="5" fillId="0" borderId="1" xfId="49" applyFont="1" applyBorder="1" applyAlignment="1">
      <alignment horizontal="center"/>
    </xf>
    <xf numFmtId="0" fontId="1" fillId="0" borderId="0" xfId="0" applyNumberFormat="1" applyFont="1" applyFill="1" applyAlignment="1"/>
    <xf numFmtId="0" fontId="0" fillId="0" borderId="10" xfId="0" applyBorder="1" applyAlignment="1">
      <alignment horizontal="center" vertical="center"/>
    </xf>
    <xf numFmtId="0" fontId="1" fillId="22" borderId="1" xfId="49" applyFill="1" applyBorder="1"/>
    <xf numFmtId="0" fontId="1" fillId="0" borderId="1" xfId="49" applyBorder="1"/>
    <xf numFmtId="0" fontId="1" fillId="0" borderId="0" xfId="51"/>
    <xf numFmtId="0" fontId="3" fillId="0" borderId="3" xfId="0" applyFont="1" applyBorder="1" applyAlignment="1">
      <alignment horizontal="center" vertical="center"/>
    </xf>
    <xf numFmtId="0" fontId="5" fillId="17" borderId="1" xfId="0" applyFont="1" applyFill="1" applyBorder="1">
      <alignment vertical="center"/>
    </xf>
    <xf numFmtId="0" fontId="5" fillId="17" borderId="10" xfId="0" applyFont="1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9" fillId="0" borderId="0" xfId="49" applyFont="1"/>
    <xf numFmtId="0" fontId="0" fillId="4" borderId="0" xfId="0" applyFill="1" applyAlignment="1">
      <alignment horizontal="center" vertical="center"/>
    </xf>
    <xf numFmtId="0" fontId="20" fillId="23" borderId="11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vertical="center" wrapText="1"/>
    </xf>
    <xf numFmtId="0" fontId="20" fillId="24" borderId="0" xfId="0" applyFont="1" applyFill="1" applyAlignment="1">
      <alignment vertical="center" wrapText="1"/>
    </xf>
    <xf numFmtId="0" fontId="0" fillId="0" borderId="12" xfId="0" applyBorder="1">
      <alignment vertical="center"/>
    </xf>
    <xf numFmtId="0" fontId="8" fillId="2" borderId="1" xfId="0" applyFont="1" applyFill="1" applyBorder="1">
      <alignment vertical="center"/>
    </xf>
    <xf numFmtId="0" fontId="21" fillId="0" borderId="0" xfId="0" applyFont="1" applyAlignment="1">
      <alignment horizontal="right" vertical="center" wrapText="1"/>
    </xf>
    <xf numFmtId="0" fontId="22" fillId="22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3" fillId="22" borderId="0" xfId="0" applyFont="1" applyFill="1" applyAlignment="1">
      <alignment horizontal="center" vertical="center" wrapText="1"/>
    </xf>
    <xf numFmtId="0" fontId="24" fillId="0" borderId="0" xfId="0" applyFont="1">
      <alignment vertical="center"/>
    </xf>
    <xf numFmtId="0" fontId="1" fillId="14" borderId="0" xfId="49" applyFill="1" applyAlignment="1">
      <alignment horizontal="right"/>
    </xf>
    <xf numFmtId="0" fontId="25" fillId="0" borderId="0" xfId="0" applyFont="1" applyAlignment="1"/>
    <xf numFmtId="0" fontId="0" fillId="20" borderId="0" xfId="0" applyFill="1">
      <alignment vertical="center"/>
    </xf>
    <xf numFmtId="0" fontId="5" fillId="10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1" fillId="14" borderId="1" xfId="49" applyFill="1" applyBorder="1"/>
    <xf numFmtId="0" fontId="1" fillId="25" borderId="1" xfId="49" applyFill="1" applyBorder="1"/>
    <xf numFmtId="0" fontId="1" fillId="0" borderId="0" xfId="53"/>
    <xf numFmtId="0" fontId="5" fillId="10" borderId="0" xfId="0" applyFont="1" applyFill="1">
      <alignment vertical="center"/>
    </xf>
    <xf numFmtId="0" fontId="26" fillId="26" borderId="13" xfId="0" applyNumberFormat="1" applyFont="1" applyFill="1" applyBorder="1" applyAlignment="1" applyProtection="1">
      <alignment horizontal="left"/>
    </xf>
    <xf numFmtId="0" fontId="27" fillId="0" borderId="13" xfId="0" applyNumberFormat="1" applyFont="1" applyFill="1" applyBorder="1" applyAlignment="1" applyProtection="1"/>
    <xf numFmtId="0" fontId="28" fillId="0" borderId="13" xfId="0" applyNumberFormat="1" applyFont="1" applyFill="1" applyBorder="1" applyAlignment="1" applyProtection="1"/>
    <xf numFmtId="0" fontId="29" fillId="15" borderId="0" xfId="0" applyFont="1" applyFill="1" applyAlignment="1"/>
    <xf numFmtId="0" fontId="0" fillId="0" borderId="0" xfId="0" applyFill="1" applyAlignment="1">
      <alignment vertical="center"/>
    </xf>
    <xf numFmtId="0" fontId="30" fillId="14" borderId="1" xfId="49" applyFont="1" applyFill="1" applyBorder="1"/>
    <xf numFmtId="0" fontId="31" fillId="12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3" fontId="34" fillId="0" borderId="0" xfId="0" applyNumberFormat="1" applyFont="1">
      <alignment vertical="center"/>
    </xf>
    <xf numFmtId="0" fontId="34" fillId="0" borderId="0" xfId="0" applyFont="1">
      <alignment vertical="center"/>
    </xf>
    <xf numFmtId="3" fontId="11" fillId="0" borderId="0" xfId="0" applyNumberFormat="1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35" fillId="26" borderId="13" xfId="0" applyNumberFormat="1" applyFont="1" applyFill="1" applyBorder="1" applyAlignment="1" applyProtection="1">
      <alignment horizontal="left"/>
    </xf>
    <xf numFmtId="0" fontId="36" fillId="0" borderId="0" xfId="0" applyNumberFormat="1" applyFont="1" applyFill="1" applyAlignment="1"/>
    <xf numFmtId="0" fontId="5" fillId="12" borderId="0" xfId="50" applyFont="1" applyFill="1" applyAlignment="1">
      <alignment horizontal="center"/>
    </xf>
    <xf numFmtId="0" fontId="5" fillId="0" borderId="0" xfId="50" applyFont="1"/>
    <xf numFmtId="0" fontId="1" fillId="20" borderId="0" xfId="50" applyFill="1"/>
    <xf numFmtId="0" fontId="27" fillId="0" borderId="13" xfId="0" applyFont="1" applyBorder="1" applyAlignment="1"/>
    <xf numFmtId="0" fontId="0" fillId="0" borderId="0" xfId="52">
      <alignment vertical="center"/>
    </xf>
    <xf numFmtId="0" fontId="37" fillId="0" borderId="13" xfId="0" applyFont="1" applyBorder="1" applyAlignment="1">
      <alignment horizontal="center" vertical="top"/>
    </xf>
    <xf numFmtId="0" fontId="37" fillId="0" borderId="0" xfId="0" applyFont="1" applyAlignment="1"/>
    <xf numFmtId="0" fontId="37" fillId="2" borderId="0" xfId="0" applyFont="1" applyFill="1" applyAlignment="1"/>
    <xf numFmtId="0" fontId="19" fillId="2" borderId="0" xfId="0" applyFont="1" applyFill="1" applyAlignment="1"/>
    <xf numFmtId="0" fontId="4" fillId="20" borderId="2" xfId="0" applyFont="1" applyFill="1" applyBorder="1" applyAlignment="1">
      <alignment horizontal="left" vertical="center"/>
    </xf>
    <xf numFmtId="0" fontId="4" fillId="20" borderId="5" xfId="0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eetMetadata" Target="metadata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预测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6. 峰平谷均价'!$K$4</c:f>
              <c:strCache>
                <c:ptCount val="1"/>
                <c:pt idx="0">
                  <c:v>预测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 6. 峰平谷均价'!$L$3:$Q$3</c:f>
              <c:strCache>
                <c:ptCount val="6"/>
                <c:pt idx="0">
                  <c:v>段1均价</c:v>
                </c:pt>
                <c:pt idx="1">
                  <c:v>段2均价</c:v>
                </c:pt>
                <c:pt idx="2">
                  <c:v>段3均价</c:v>
                </c:pt>
                <c:pt idx="3">
                  <c:v>段4均价</c:v>
                </c:pt>
                <c:pt idx="4">
                  <c:v>段5均价</c:v>
                </c:pt>
                <c:pt idx="5">
                  <c:v>段6均价</c:v>
                </c:pt>
              </c:strCache>
            </c:strRef>
          </c:cat>
          <c:val>
            <c:numRef>
              <c:f>' 6. 峰平谷均价'!$L$4:$Q$4</c:f>
              <c:numCache>
                <c:formatCode>General</c:formatCode>
                <c:ptCount val="6"/>
                <c:pt idx="0">
                  <c:v>340.7431975</c:v>
                </c:pt>
                <c:pt idx="1">
                  <c:v>353.649810625</c:v>
                </c:pt>
                <c:pt idx="2">
                  <c:v>345.045401875</c:v>
                </c:pt>
                <c:pt idx="3">
                  <c:v>340.7431975</c:v>
                </c:pt>
                <c:pt idx="4">
                  <c:v>357.952015</c:v>
                </c:pt>
                <c:pt idx="5">
                  <c:v>353.649810625</c:v>
                </c:pt>
              </c:numCache>
            </c:numRef>
          </c:val>
        </c:ser>
        <c:ser>
          <c:idx val="1"/>
          <c:order val="1"/>
          <c:tx>
            <c:strRef>
              <c:f>' 6. 峰平谷均价'!$K$5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 6. 峰平谷均价'!$L$3:$Q$3</c:f>
              <c:strCache>
                <c:ptCount val="6"/>
                <c:pt idx="0">
                  <c:v>段1均价</c:v>
                </c:pt>
                <c:pt idx="1">
                  <c:v>段2均价</c:v>
                </c:pt>
                <c:pt idx="2">
                  <c:v>段3均价</c:v>
                </c:pt>
                <c:pt idx="3">
                  <c:v>段4均价</c:v>
                </c:pt>
                <c:pt idx="4">
                  <c:v>段5均价</c:v>
                </c:pt>
                <c:pt idx="5">
                  <c:v>段6均价</c:v>
                </c:pt>
              </c:strCache>
            </c:strRef>
          </c:cat>
          <c:val>
            <c:numRef>
              <c:f>' 6. 峰平谷均价'!$L$5:$Q$5</c:f>
              <c:numCache>
                <c:formatCode>General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659424"/>
        <c:axId val="262548608"/>
      </c:barChart>
      <c:catAx>
        <c:axId val="23265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2548608"/>
        <c:crosses val="autoZero"/>
        <c:auto val="1"/>
        <c:lblAlgn val="ctr"/>
        <c:lblOffset val="100"/>
        <c:noMultiLvlLbl val="0"/>
      </c:catAx>
      <c:valAx>
        <c:axId val="26254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32659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f8c521f9-18b3-45cb-9284-c1f9afc16679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'9.经济调度'!$W$89:$AZ$89</c:f>
              <c:numCache>
                <c:formatCode>0_ 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0"/>
        <c:smooth val="0"/>
        <c:axId val="1190790816"/>
        <c:axId val="1929048591"/>
      </c:lineChart>
      <c:catAx>
        <c:axId val="1190790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LMPs</a:t>
                </a:r>
                <a:endParaRPr 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929048591"/>
        <c:crosses val="autoZero"/>
        <c:auto val="1"/>
        <c:lblAlgn val="ctr"/>
        <c:lblOffset val="100"/>
        <c:noMultiLvlLbl val="0"/>
      </c:catAx>
      <c:valAx>
        <c:axId val="192904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lt1">
                  <a:lumMod val="95000"/>
                  <a:alpha val="5000"/>
                </a:schemeClr>
              </a:solidFill>
            </a:ln>
            <a:effectLst/>
          </c:spPr>
        </c:min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zh-CN"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9079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fe90818-a18c-415a-aafb-fc2c5780697e}"/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zh-CN" altLang="en-US"/>
              <a:t>潮流计算</a:t>
            </a:r>
            <a:endParaRPr lang="zh-CN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'9.经济调度'!$R$43</c:f>
              <c:strCache>
                <c:ptCount val="1"/>
                <c:pt idx="0">
                  <c:v>潮流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val>
            <c:numRef>
              <c:f>'9.经济调度'!$R$44:$R$84</c:f>
              <c:numCache>
                <c:formatCode>General</c:formatCode>
                <c:ptCount val="41"/>
                <c:pt idx="0">
                  <c:v>1560.79598464419</c:v>
                </c:pt>
                <c:pt idx="1">
                  <c:v>-2177.20401535581</c:v>
                </c:pt>
                <c:pt idx="2">
                  <c:v>-677.09102460638</c:v>
                </c:pt>
                <c:pt idx="3">
                  <c:v>-371.641752208029</c:v>
                </c:pt>
                <c:pt idx="4">
                  <c:v>-1761.35824779197</c:v>
                </c:pt>
                <c:pt idx="5">
                  <c:v>7.72903881440854</c:v>
                </c:pt>
                <c:pt idx="6">
                  <c:v>0</c:v>
                </c:pt>
                <c:pt idx="7">
                  <c:v>-4864607.64221274</c:v>
                </c:pt>
                <c:pt idx="8">
                  <c:v>5739179.00516774</c:v>
                </c:pt>
                <c:pt idx="9">
                  <c:v>-24400960.9066624</c:v>
                </c:pt>
                <c:pt idx="10">
                  <c:v>-28035000</c:v>
                </c:pt>
                <c:pt idx="11">
                  <c:v>0</c:v>
                </c:pt>
                <c:pt idx="12">
                  <c:v>5430.35196299773</c:v>
                </c:pt>
                <c:pt idx="13">
                  <c:v>-401740.682041812</c:v>
                </c:pt>
                <c:pt idx="14">
                  <c:v>0</c:v>
                </c:pt>
                <c:pt idx="15">
                  <c:v>0</c:v>
                </c:pt>
                <c:pt idx="16">
                  <c:v>-1560.79598464419</c:v>
                </c:pt>
                <c:pt idx="17">
                  <c:v>2177.20401535581</c:v>
                </c:pt>
                <c:pt idx="18">
                  <c:v>677.09102460638</c:v>
                </c:pt>
                <c:pt idx="19">
                  <c:v>371.641752208029</c:v>
                </c:pt>
                <c:pt idx="20">
                  <c:v>1761.35824779197</c:v>
                </c:pt>
                <c:pt idx="21">
                  <c:v>-7.72903881440854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16647920"/>
        <c:axId val="223759295"/>
      </c:barChart>
      <c:lineChart>
        <c:grouping val="standard"/>
        <c:varyColors val="0"/>
        <c:ser>
          <c:idx val="1"/>
          <c:order val="1"/>
          <c:tx>
            <c:strRef>
              <c:f>'9.经济调度'!$S$43</c:f>
              <c:strCache>
                <c:ptCount val="1"/>
                <c:pt idx="0">
                  <c:v>正向极限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elete val="1"/>
          </c:dLbls>
          <c:val>
            <c:numRef>
              <c:f>'9.经济调度'!$S$44:$S$84</c:f>
              <c:numCache>
                <c:formatCode>General</c:formatCode>
                <c:ptCount val="41"/>
                <c:pt idx="0">
                  <c:v>3080</c:v>
                </c:pt>
                <c:pt idx="1">
                  <c:v>1880</c:v>
                </c:pt>
                <c:pt idx="2">
                  <c:v>2140</c:v>
                </c:pt>
                <c:pt idx="3">
                  <c:v>750</c:v>
                </c:pt>
                <c:pt idx="4">
                  <c:v>3380</c:v>
                </c:pt>
                <c:pt idx="5">
                  <c:v>1130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'9.经济调度'!$W$43</c:f>
              <c:strCache>
                <c:ptCount val="1"/>
                <c:pt idx="0">
                  <c:v>反向极限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elete val="1"/>
          </c:dLbls>
          <c:val>
            <c:numRef>
              <c:f>'9.经济调度'!$W$44:$W$84</c:f>
              <c:numCache>
                <c:formatCode>General</c:formatCode>
                <c:ptCount val="41"/>
                <c:pt idx="0">
                  <c:v>-3080</c:v>
                </c:pt>
                <c:pt idx="1">
                  <c:v>-1880</c:v>
                </c:pt>
                <c:pt idx="2">
                  <c:v>-2140</c:v>
                </c:pt>
                <c:pt idx="3">
                  <c:v>-750</c:v>
                </c:pt>
                <c:pt idx="4">
                  <c:v>-3380</c:v>
                </c:pt>
                <c:pt idx="5">
                  <c:v>-1130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416647920"/>
        <c:axId val="223759295"/>
      </c:lineChart>
      <c:catAx>
        <c:axId val="4166479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23759295"/>
        <c:crosses val="autoZero"/>
        <c:auto val="1"/>
        <c:lblAlgn val="ctr"/>
        <c:lblOffset val="100"/>
        <c:noMultiLvlLbl val="0"/>
      </c:catAx>
      <c:valAx>
        <c:axId val="22375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1664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cfeb3d6-332c-4cb7-ad1c-acb83a6f7865}"/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558799</xdr:colOff>
      <xdr:row>12</xdr:row>
      <xdr:rowOff>186267</xdr:rowOff>
    </xdr:from>
    <xdr:to>
      <xdr:col>21</xdr:col>
      <xdr:colOff>245532</xdr:colOff>
      <xdr:row>30</xdr:row>
      <xdr:rowOff>186267</xdr:rowOff>
    </xdr:to>
    <xdr:graphicFrame>
      <xdr:nvGraphicFramePr>
        <xdr:cNvPr id="2" name="图表 1"/>
        <xdr:cNvGraphicFramePr/>
      </xdr:nvGraphicFramePr>
      <xdr:xfrm>
        <a:off x="10243820" y="2352675"/>
        <a:ext cx="6147435" cy="32575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28</xdr:col>
      <xdr:colOff>381000</xdr:colOff>
      <xdr:row>61</xdr:row>
      <xdr:rowOff>177800</xdr:rowOff>
    </xdr:from>
    <xdr:to>
      <xdr:col>44</xdr:col>
      <xdr:colOff>431800</xdr:colOff>
      <xdr:row>82</xdr:row>
      <xdr:rowOff>12700</xdr:rowOff>
    </xdr:to>
    <xdr:graphicFrame>
      <xdr:nvGraphicFramePr>
        <xdr:cNvPr id="2" name="图表 1"/>
        <xdr:cNvGraphicFramePr/>
      </xdr:nvGraphicFramePr>
      <xdr:xfrm>
        <a:off x="26813510" y="13322300"/>
        <a:ext cx="15697200" cy="38068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0</xdr:colOff>
      <xdr:row>42</xdr:row>
      <xdr:rowOff>0</xdr:rowOff>
    </xdr:from>
    <xdr:to>
      <xdr:col>42</xdr:col>
      <xdr:colOff>622300</xdr:colOff>
      <xdr:row>61</xdr:row>
      <xdr:rowOff>0</xdr:rowOff>
    </xdr:to>
    <xdr:graphicFrame>
      <xdr:nvGraphicFramePr>
        <xdr:cNvPr id="5" name="图表 4"/>
        <xdr:cNvGraphicFramePr/>
      </xdr:nvGraphicFramePr>
      <xdr:xfrm>
        <a:off x="29366210" y="9324975"/>
        <a:ext cx="11379200" cy="38195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118110</xdr:colOff>
      <xdr:row>2</xdr:row>
      <xdr:rowOff>19050</xdr:rowOff>
    </xdr:from>
    <xdr:to>
      <xdr:col>20</xdr:col>
      <xdr:colOff>472670</xdr:colOff>
      <xdr:row>42</xdr:row>
      <xdr:rowOff>143837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3910" y="381000"/>
          <a:ext cx="13384530" cy="75158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20</xdr:col>
      <xdr:colOff>7895</xdr:colOff>
      <xdr:row>86</xdr:row>
      <xdr:rowOff>58137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8477250"/>
          <a:ext cx="13037820" cy="73444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520700</xdr:colOff>
          <xdr:row>3</xdr:row>
          <xdr:rowOff>25400</xdr:rowOff>
        </xdr:from>
        <xdr:to>
          <xdr:col>20</xdr:col>
          <xdr:colOff>76200</xdr:colOff>
          <xdr:row>15</xdr:row>
          <xdr:rowOff>177800</xdr:rowOff>
        </xdr:to>
        <xdr:sp>
          <xdr:nvSpPr>
            <xdr:cNvPr id="19457" name="Object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6578600" y="606425"/>
              <a:ext cx="6959600" cy="24765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664609</xdr:colOff>
      <xdr:row>18</xdr:row>
      <xdr:rowOff>136453</xdr:rowOff>
    </xdr:from>
    <xdr:to>
      <xdr:col>21</xdr:col>
      <xdr:colOff>146340</xdr:colOff>
      <xdr:row>67</xdr:row>
      <xdr:rowOff>54409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4210" y="3583940"/>
          <a:ext cx="13616940" cy="878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594360</xdr:colOff>
      <xdr:row>0</xdr:row>
      <xdr:rowOff>152400</xdr:rowOff>
    </xdr:from>
    <xdr:to>
      <xdr:col>25</xdr:col>
      <xdr:colOff>259122</xdr:colOff>
      <xdr:row>45</xdr:row>
      <xdr:rowOff>132367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4360" y="152400"/>
          <a:ext cx="16492220" cy="81235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24</xdr:col>
      <xdr:colOff>464914</xdr:colOff>
      <xdr:row>89</xdr:row>
      <xdr:rowOff>138149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3100" y="8686800"/>
          <a:ext cx="15946120" cy="7557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E178"/>
  <sheetViews>
    <sheetView tabSelected="1" topLeftCell="A53" workbookViewId="0">
      <selection activeCell="A60" sqref="A60:AB61"/>
    </sheetView>
  </sheetViews>
  <sheetFormatPr defaultColWidth="8.83333333333333" defaultRowHeight="14.25"/>
  <cols>
    <col min="1" max="1" width="28.2333333333333" customWidth="1"/>
    <col min="2" max="2" width="26.5" customWidth="1"/>
    <col min="3" max="3" width="37.1583333333333" customWidth="1"/>
    <col min="4" max="4" width="13.8333333333333" customWidth="1"/>
    <col min="5" max="5" width="9.925"/>
    <col min="6" max="6" width="14.6583333333333" customWidth="1"/>
    <col min="7" max="7" width="14.1583333333333" customWidth="1"/>
    <col min="8" max="8" width="12" customWidth="1"/>
    <col min="9" max="9" width="12.3333333333333" customWidth="1"/>
    <col min="10" max="10" width="12" customWidth="1"/>
    <col min="11" max="11" width="17.5" customWidth="1"/>
    <col min="12" max="12" width="17" customWidth="1"/>
    <col min="13" max="13" width="13.6583333333333" customWidth="1"/>
    <col min="14" max="14" width="9.65833333333333"/>
    <col min="15" max="17" width="10.8333333333333"/>
    <col min="18" max="18" width="10.1583333333333"/>
    <col min="19" max="19" width="9.65833333333333"/>
    <col min="20" max="20" width="10.8333333333333"/>
    <col min="21" max="21" width="9.65833333333333"/>
    <col min="22" max="23" width="10.8333333333333"/>
    <col min="25" max="25" width="10.1583333333333"/>
    <col min="26" max="26" width="9.65833333333333"/>
    <col min="27" max="27" width="10.8333333333333"/>
    <col min="30" max="30" width="10.8333333333333"/>
  </cols>
  <sheetData>
    <row r="1" ht="31.5" spans="1:25">
      <c r="A1" s="148" t="s">
        <v>0</v>
      </c>
    </row>
    <row r="2" ht="15.75" spans="1:25">
      <c r="A2" s="149"/>
      <c r="B2" s="150" t="s">
        <v>1</v>
      </c>
      <c r="C2" s="150" t="s">
        <v>2</v>
      </c>
      <c r="D2" s="150" t="s">
        <v>3</v>
      </c>
      <c r="E2" s="150" t="s">
        <v>4</v>
      </c>
      <c r="F2" s="150" t="s">
        <v>5</v>
      </c>
      <c r="G2" s="150" t="s">
        <v>6</v>
      </c>
      <c r="H2" s="150" t="s">
        <v>7</v>
      </c>
      <c r="I2" s="150" t="s">
        <v>8</v>
      </c>
      <c r="J2" s="150" t="s">
        <v>9</v>
      </c>
      <c r="K2" s="150" t="s">
        <v>10</v>
      </c>
      <c r="L2" s="150" t="s">
        <v>11</v>
      </c>
      <c r="M2" s="150" t="s">
        <v>12</v>
      </c>
      <c r="N2" s="150" t="s">
        <v>13</v>
      </c>
      <c r="O2" s="150" t="s">
        <v>14</v>
      </c>
      <c r="P2" s="150" t="s">
        <v>15</v>
      </c>
      <c r="Q2" s="150" t="s">
        <v>16</v>
      </c>
      <c r="R2" s="150" t="s">
        <v>17</v>
      </c>
      <c r="S2" s="150" t="s">
        <v>18</v>
      </c>
      <c r="T2" s="150" t="s">
        <v>19</v>
      </c>
      <c r="U2" s="150" t="s">
        <v>20</v>
      </c>
      <c r="V2" s="150" t="s">
        <v>21</v>
      </c>
      <c r="W2" s="150" t="s">
        <v>22</v>
      </c>
      <c r="X2" s="150" t="s">
        <v>23</v>
      </c>
      <c r="Y2" s="150" t="s">
        <v>24</v>
      </c>
    </row>
    <row r="3" ht="15.75" spans="1:25">
      <c r="A3" s="151" t="s">
        <v>25</v>
      </c>
      <c r="B3" s="152">
        <f>SUM(G68:G71)</f>
        <v>8782.5</v>
      </c>
      <c r="C3" s="152">
        <f t="shared" ref="C3:Y3" si="0">SUM(H68:H71)</f>
        <v>8773.5</v>
      </c>
      <c r="D3" s="152">
        <f t="shared" si="0"/>
        <v>8754</v>
      </c>
      <c r="E3" s="152">
        <f t="shared" si="0"/>
        <v>8737.5</v>
      </c>
      <c r="F3" s="152">
        <f t="shared" si="0"/>
        <v>8767.5</v>
      </c>
      <c r="G3" s="152">
        <f t="shared" si="0"/>
        <v>8833.5</v>
      </c>
      <c r="H3" s="152">
        <f t="shared" si="0"/>
        <v>8916</v>
      </c>
      <c r="I3" s="152">
        <f t="shared" si="0"/>
        <v>8968.5</v>
      </c>
      <c r="J3" s="152">
        <f t="shared" si="0"/>
        <v>9001.5</v>
      </c>
      <c r="K3" s="152">
        <f t="shared" si="0"/>
        <v>9031.5</v>
      </c>
      <c r="L3" s="152">
        <f t="shared" si="0"/>
        <v>9018</v>
      </c>
      <c r="M3" s="152">
        <f t="shared" si="0"/>
        <v>8974.5</v>
      </c>
      <c r="N3" s="152">
        <f t="shared" si="0"/>
        <v>8896.5</v>
      </c>
      <c r="O3" s="152">
        <f t="shared" si="0"/>
        <v>8893.5</v>
      </c>
      <c r="P3" s="152">
        <f t="shared" si="0"/>
        <v>8964</v>
      </c>
      <c r="Q3" s="152">
        <f t="shared" si="0"/>
        <v>9126</v>
      </c>
      <c r="R3" s="152">
        <f t="shared" si="0"/>
        <v>9355.5</v>
      </c>
      <c r="S3" s="152">
        <f t="shared" si="0"/>
        <v>9558</v>
      </c>
      <c r="T3" s="152">
        <f t="shared" si="0"/>
        <v>9693</v>
      </c>
      <c r="U3" s="152">
        <f t="shared" si="0"/>
        <v>9703.5</v>
      </c>
      <c r="V3" s="152">
        <f t="shared" si="0"/>
        <v>9609</v>
      </c>
      <c r="W3" s="152">
        <f t="shared" si="0"/>
        <v>9426</v>
      </c>
      <c r="X3" s="152">
        <f t="shared" si="0"/>
        <v>9199.5</v>
      </c>
      <c r="Y3" s="152">
        <f t="shared" si="0"/>
        <v>9016.5</v>
      </c>
    </row>
    <row r="4" ht="15.75" spans="1:25">
      <c r="A4" s="151" t="s">
        <v>26</v>
      </c>
      <c r="B4" s="152">
        <f t="shared" ref="B4:L4" si="1">SUM(E61:E64)</f>
        <v>984</v>
      </c>
      <c r="C4" s="152">
        <f t="shared" si="1"/>
        <v>966</v>
      </c>
      <c r="D4" s="152">
        <f t="shared" si="1"/>
        <v>942</v>
      </c>
      <c r="E4" s="152">
        <f t="shared" si="1"/>
        <v>918</v>
      </c>
      <c r="F4" s="152">
        <f t="shared" si="1"/>
        <v>894</v>
      </c>
      <c r="G4" s="152">
        <f t="shared" si="1"/>
        <v>885</v>
      </c>
      <c r="H4" s="152">
        <f t="shared" si="1"/>
        <v>906</v>
      </c>
      <c r="I4" s="152">
        <f t="shared" si="1"/>
        <v>966</v>
      </c>
      <c r="J4" s="152">
        <f t="shared" si="1"/>
        <v>1059</v>
      </c>
      <c r="K4" s="152">
        <f t="shared" si="1"/>
        <v>1170</v>
      </c>
      <c r="L4" s="152">
        <f t="shared" si="1"/>
        <v>1275</v>
      </c>
      <c r="M4" s="152">
        <f t="shared" ref="M4:Y4" si="2">SUM(P61:P64)</f>
        <v>1350</v>
      </c>
      <c r="N4" s="152">
        <f t="shared" si="2"/>
        <v>1392</v>
      </c>
      <c r="O4" s="152">
        <f t="shared" si="2"/>
        <v>1404</v>
      </c>
      <c r="P4" s="152">
        <f t="shared" si="2"/>
        <v>1383</v>
      </c>
      <c r="Q4" s="152">
        <f t="shared" si="2"/>
        <v>1329</v>
      </c>
      <c r="R4" s="152">
        <f t="shared" si="2"/>
        <v>1254</v>
      </c>
      <c r="S4" s="152">
        <f t="shared" si="2"/>
        <v>1170</v>
      </c>
      <c r="T4" s="152">
        <f t="shared" si="2"/>
        <v>1098</v>
      </c>
      <c r="U4" s="152">
        <f t="shared" si="2"/>
        <v>1053</v>
      </c>
      <c r="V4" s="152">
        <f t="shared" si="2"/>
        <v>1041</v>
      </c>
      <c r="W4" s="152">
        <f t="shared" si="2"/>
        <v>1053</v>
      </c>
      <c r="X4" s="152">
        <f t="shared" si="2"/>
        <v>1098</v>
      </c>
      <c r="Y4" s="152">
        <f t="shared" si="2"/>
        <v>1152</v>
      </c>
    </row>
    <row r="6" ht="15.75" spans="1:25">
      <c r="A6" s="153" t="s">
        <v>27</v>
      </c>
    </row>
    <row r="7" ht="15" spans="1:25">
      <c r="A7" s="154" t="s">
        <v>28</v>
      </c>
      <c r="B7" s="154" t="s">
        <v>29</v>
      </c>
      <c r="C7" s="154" t="s">
        <v>30</v>
      </c>
      <c r="D7" s="154" t="s">
        <v>31</v>
      </c>
      <c r="E7" s="154" t="s">
        <v>32</v>
      </c>
      <c r="F7" s="154" t="s">
        <v>33</v>
      </c>
      <c r="G7" s="154" t="s">
        <v>34</v>
      </c>
      <c r="H7" s="154" t="s">
        <v>35</v>
      </c>
      <c r="I7" s="154" t="s">
        <v>36</v>
      </c>
      <c r="J7" s="154" t="s">
        <v>37</v>
      </c>
      <c r="K7" s="154" t="s">
        <v>38</v>
      </c>
      <c r="L7" s="154" t="s">
        <v>39</v>
      </c>
      <c r="M7" s="154" t="s">
        <v>40</v>
      </c>
      <c r="N7" s="154" t="s">
        <v>41</v>
      </c>
      <c r="O7" s="154" t="s">
        <v>42</v>
      </c>
    </row>
    <row r="8" ht="15" spans="1:25">
      <c r="A8" s="155" t="s">
        <v>43</v>
      </c>
      <c r="B8" s="156">
        <v>1</v>
      </c>
      <c r="C8" s="155" t="s">
        <v>44</v>
      </c>
      <c r="D8" s="155">
        <v>600</v>
      </c>
      <c r="E8" s="155">
        <v>15</v>
      </c>
      <c r="F8" s="155">
        <v>9000</v>
      </c>
      <c r="G8" s="155">
        <v>3600</v>
      </c>
      <c r="H8" s="155">
        <v>1</v>
      </c>
      <c r="I8" s="155">
        <v>0.5</v>
      </c>
      <c r="J8" s="156">
        <v>0.000127</v>
      </c>
      <c r="K8" s="156">
        <v>0.2266</v>
      </c>
      <c r="L8" s="156">
        <v>0</v>
      </c>
      <c r="M8" s="156">
        <v>30</v>
      </c>
      <c r="N8" s="156">
        <v>20</v>
      </c>
      <c r="O8" s="155">
        <v>0</v>
      </c>
    </row>
    <row r="9" ht="15" spans="1:25">
      <c r="A9" s="155" t="s">
        <v>45</v>
      </c>
      <c r="B9" s="156">
        <v>3</v>
      </c>
      <c r="C9" s="155" t="s">
        <v>44</v>
      </c>
      <c r="D9" s="155">
        <v>300</v>
      </c>
      <c r="E9" s="155">
        <v>15</v>
      </c>
      <c r="F9" s="155">
        <v>4500</v>
      </c>
      <c r="G9" s="155">
        <v>2500</v>
      </c>
      <c r="H9" s="155">
        <v>1</v>
      </c>
      <c r="I9" s="155">
        <v>0.5</v>
      </c>
      <c r="J9" s="156">
        <v>0.000171</v>
      </c>
      <c r="K9" s="156">
        <v>0.2873</v>
      </c>
      <c r="L9" s="156">
        <v>0</v>
      </c>
      <c r="M9" s="156">
        <v>31</v>
      </c>
      <c r="N9" s="156">
        <v>20</v>
      </c>
      <c r="O9" s="155">
        <v>0</v>
      </c>
    </row>
    <row r="10" ht="15" spans="1:25">
      <c r="A10" s="155" t="s">
        <v>46</v>
      </c>
      <c r="B10" s="156">
        <v>4</v>
      </c>
      <c r="C10" s="155" t="s">
        <v>47</v>
      </c>
      <c r="D10" s="155">
        <v>200</v>
      </c>
      <c r="E10" s="155">
        <v>15</v>
      </c>
      <c r="F10" s="155">
        <v>3000</v>
      </c>
      <c r="G10" s="155">
        <v>0</v>
      </c>
      <c r="H10" s="155">
        <v>1</v>
      </c>
      <c r="I10" s="155">
        <v>0</v>
      </c>
      <c r="J10" s="155">
        <v>0</v>
      </c>
      <c r="K10" s="155">
        <v>0</v>
      </c>
      <c r="L10" s="155">
        <v>0</v>
      </c>
      <c r="M10" s="155">
        <v>0</v>
      </c>
      <c r="N10" s="155">
        <v>0</v>
      </c>
      <c r="O10" s="155">
        <v>0</v>
      </c>
    </row>
    <row r="11" spans="1:25">
      <c r="A11" t="s">
        <v>48</v>
      </c>
      <c r="B11">
        <f>B32</f>
        <v>2</v>
      </c>
    </row>
    <row r="12" ht="15" spans="1:25">
      <c r="L12" s="155"/>
      <c r="M12" s="155"/>
    </row>
    <row r="15" ht="18.75" spans="1:25">
      <c r="A15" s="157"/>
      <c r="B15" s="146"/>
      <c r="E15" s="152"/>
    </row>
    <row r="16" ht="15.75" spans="1:25">
      <c r="A16" s="153" t="s">
        <v>49</v>
      </c>
      <c r="E16" s="152"/>
    </row>
    <row r="17" ht="15" spans="1:8">
      <c r="A17" s="154" t="s">
        <v>28</v>
      </c>
      <c r="B17" s="154" t="s">
        <v>29</v>
      </c>
      <c r="C17" s="154" t="s">
        <v>50</v>
      </c>
      <c r="D17" s="154" t="s">
        <v>32</v>
      </c>
      <c r="E17" s="154" t="s">
        <v>51</v>
      </c>
    </row>
    <row r="18" ht="15.75" spans="1:8">
      <c r="A18" s="155" t="s">
        <v>52</v>
      </c>
      <c r="B18" s="155">
        <v>5</v>
      </c>
      <c r="C18" s="155">
        <v>50</v>
      </c>
      <c r="D18" s="155">
        <v>15</v>
      </c>
      <c r="E18" s="155">
        <v>200</v>
      </c>
      <c r="F18" s="152"/>
      <c r="G18" s="158"/>
      <c r="H18" s="158"/>
    </row>
    <row r="19" ht="15.75" spans="1:8">
      <c r="A19" s="155" t="s">
        <v>53</v>
      </c>
      <c r="B19" s="155">
        <v>2</v>
      </c>
      <c r="C19" s="155">
        <v>50</v>
      </c>
      <c r="D19" s="155">
        <v>15</v>
      </c>
      <c r="E19" s="155">
        <v>350</v>
      </c>
      <c r="F19" s="152"/>
      <c r="G19" s="158"/>
      <c r="H19" s="158"/>
    </row>
    <row r="20" ht="15.75" spans="1:8">
      <c r="A20" s="155" t="s">
        <v>54</v>
      </c>
      <c r="B20" s="155">
        <v>3</v>
      </c>
      <c r="C20" s="155">
        <v>50</v>
      </c>
      <c r="D20" s="155">
        <v>15</v>
      </c>
      <c r="E20" s="155">
        <v>350</v>
      </c>
      <c r="F20" s="152"/>
      <c r="G20" s="158"/>
      <c r="H20" s="158"/>
    </row>
    <row r="21" spans="1:8">
      <c r="A21" s="63" t="s">
        <v>55</v>
      </c>
      <c r="B21" s="63">
        <f>B32</f>
        <v>2</v>
      </c>
    </row>
    <row r="30" ht="15.75" spans="1:8">
      <c r="A30" s="75"/>
      <c r="B30" s="75"/>
      <c r="C30" s="75"/>
      <c r="D30" s="75"/>
      <c r="E30" s="75"/>
      <c r="F30" s="75"/>
      <c r="G30" s="75"/>
      <c r="H30" s="75"/>
    </row>
    <row r="31" ht="15.75" spans="1:8">
      <c r="A31" s="153" t="s">
        <v>56</v>
      </c>
      <c r="B31" s="1" t="s">
        <v>57</v>
      </c>
      <c r="C31" s="75"/>
      <c r="D31" s="75"/>
      <c r="E31" s="75"/>
      <c r="F31" s="75"/>
      <c r="G31" s="75"/>
      <c r="H31" s="75"/>
    </row>
    <row r="32" ht="23.25" spans="1:8">
      <c r="A32" s="159" t="s">
        <v>58</v>
      </c>
      <c r="B32" s="160">
        <v>2</v>
      </c>
      <c r="C32" s="75"/>
      <c r="D32" s="75"/>
      <c r="E32" s="75"/>
      <c r="F32" s="75"/>
      <c r="G32" s="75"/>
      <c r="H32" s="75"/>
    </row>
    <row r="33" ht="23.25" spans="1:7">
      <c r="A33" s="159" t="s">
        <v>59</v>
      </c>
      <c r="B33" s="160">
        <v>2</v>
      </c>
      <c r="C33" s="75"/>
      <c r="D33" s="75"/>
      <c r="E33" s="75"/>
      <c r="F33" s="75"/>
      <c r="G33" s="75"/>
    </row>
    <row r="34" ht="15.75" spans="1:7">
      <c r="A34" s="75"/>
      <c r="B34" s="75"/>
      <c r="C34" s="75"/>
      <c r="D34" s="75"/>
      <c r="E34" s="75"/>
      <c r="F34" s="75"/>
      <c r="G34" s="75"/>
    </row>
    <row r="36" ht="15.75" spans="1:7">
      <c r="A36" s="153" t="s">
        <v>60</v>
      </c>
    </row>
    <row r="37" ht="16.5" spans="1:7">
      <c r="A37" s="161"/>
      <c r="B37" s="1"/>
      <c r="C37" s="150" t="s">
        <v>61</v>
      </c>
    </row>
    <row r="38" ht="26.25" spans="1:7">
      <c r="A38" s="162"/>
      <c r="B38" s="1"/>
      <c r="C38" s="163">
        <v>2025</v>
      </c>
      <c r="D38" s="164">
        <v>675</v>
      </c>
    </row>
    <row r="39" ht="16.5" spans="1:7">
      <c r="A39" s="161"/>
      <c r="B39" s="1"/>
      <c r="C39" s="150" t="s">
        <v>62</v>
      </c>
    </row>
    <row r="40" ht="26.25" spans="1:7">
      <c r="A40" s="162"/>
      <c r="B40" s="1"/>
      <c r="C40" s="165">
        <f>D38</f>
        <v>675</v>
      </c>
    </row>
    <row r="41" ht="47.25" spans="1:7">
      <c r="A41" s="148" t="s">
        <v>63</v>
      </c>
      <c r="B41">
        <v>1</v>
      </c>
      <c r="C41">
        <v>3</v>
      </c>
    </row>
    <row r="42" ht="20.25" spans="1:7">
      <c r="A42" s="14" t="s">
        <v>29</v>
      </c>
      <c r="B42" s="166" cm="1">
        <f t="array" ref="B42">_xlfn.NUMBERVALUE(_wpsfn.REGEXP(B43,"\d+"))</f>
        <v>1</v>
      </c>
      <c r="C42" s="166" cm="1">
        <f t="array" ref="C42">_xlfn.NUMBERVALUE(_wpsfn.REGEXP(C43,"\d+"))</f>
        <v>3</v>
      </c>
      <c r="D42" s="12" t="str">
        <f>_xlfn.FORMULATEXT(B42)</f>
        <v>=NUMBERVALUE(REGEXP(B43,"\d+"))</v>
      </c>
    </row>
    <row r="43" ht="15" spans="1:7">
      <c r="A43" s="154" t="s">
        <v>64</v>
      </c>
      <c r="B43" s="167" t="s">
        <v>65</v>
      </c>
      <c r="C43" s="154" t="s">
        <v>66</v>
      </c>
    </row>
    <row r="44" ht="15.75" spans="1:7">
      <c r="A44" s="155" t="s">
        <v>67</v>
      </c>
      <c r="B44" s="168">
        <v>903.35</v>
      </c>
      <c r="C44" s="168">
        <v>900.64</v>
      </c>
    </row>
    <row r="45" ht="15.75" spans="1:7">
      <c r="A45" s="155" t="s">
        <v>68</v>
      </c>
      <c r="B45" s="168">
        <v>899.12</v>
      </c>
      <c r="C45" s="168">
        <v>899.12</v>
      </c>
    </row>
    <row r="46" ht="15.75" spans="1:7">
      <c r="A46" s="155" t="s">
        <v>69</v>
      </c>
      <c r="B46" s="168">
        <v>892.04</v>
      </c>
      <c r="C46" s="168">
        <v>892.04</v>
      </c>
    </row>
    <row r="47" ht="15.75" spans="1:7">
      <c r="A47" s="155" t="s">
        <v>70</v>
      </c>
      <c r="B47" s="168">
        <v>888.13</v>
      </c>
      <c r="C47" s="168">
        <v>888.13</v>
      </c>
    </row>
    <row r="48" ht="15.75" spans="1:7">
      <c r="A48" s="155" t="s">
        <v>71</v>
      </c>
      <c r="B48" s="168">
        <v>1086.79</v>
      </c>
      <c r="C48" s="168">
        <v>1086.79</v>
      </c>
    </row>
    <row r="49" ht="15.75" spans="1:30">
      <c r="A49" s="155" t="s">
        <v>72</v>
      </c>
      <c r="B49" s="168">
        <v>1089.88</v>
      </c>
      <c r="C49" s="168">
        <v>1089.88</v>
      </c>
    </row>
    <row r="50" ht="15.75" spans="1:30">
      <c r="A50" s="155" t="s">
        <v>73</v>
      </c>
      <c r="B50" s="168">
        <v>1092.01</v>
      </c>
      <c r="C50" s="168">
        <v>1092.01</v>
      </c>
      <c r="E50">
        <f>1328*2.06</f>
        <v>2735.68</v>
      </c>
      <c r="F50">
        <f>E50/150</f>
        <v>18.2378666666667</v>
      </c>
    </row>
    <row r="51" ht="15.75" spans="1:30">
      <c r="A51" s="155" t="s">
        <v>74</v>
      </c>
      <c r="B51" s="168">
        <v>1122.2</v>
      </c>
      <c r="C51" s="168">
        <v>1122.2</v>
      </c>
    </row>
    <row r="52" ht="15.75" spans="1:30">
      <c r="A52" s="155" t="s">
        <v>75</v>
      </c>
      <c r="B52" s="168">
        <v>822.2</v>
      </c>
      <c r="C52" s="168">
        <v>822.2</v>
      </c>
    </row>
    <row r="53" ht="15.75" spans="1:30">
      <c r="A53" s="155" t="s">
        <v>76</v>
      </c>
      <c r="B53" s="168">
        <v>811.34</v>
      </c>
      <c r="C53" s="168">
        <v>811.34</v>
      </c>
    </row>
    <row r="54" ht="15.75" spans="1:30">
      <c r="A54" s="155" t="s">
        <v>77</v>
      </c>
      <c r="B54" s="168">
        <v>811.34</v>
      </c>
      <c r="C54" s="168">
        <v>811.34</v>
      </c>
    </row>
    <row r="55" ht="15.75" spans="1:30">
      <c r="A55" s="155" t="s">
        <v>78</v>
      </c>
      <c r="B55" s="168">
        <v>800.29</v>
      </c>
      <c r="C55" s="168">
        <v>800.29</v>
      </c>
    </row>
    <row r="57" ht="15.75" spans="1:30">
      <c r="A57" s="150" t="s">
        <v>79</v>
      </c>
      <c r="B57" s="169">
        <f>B61</f>
        <v>1</v>
      </c>
    </row>
    <row r="58" ht="15.75" spans="1:30">
      <c r="B58" s="170"/>
    </row>
    <row r="59" ht="47.25" spans="1:30">
      <c r="A59" s="148" t="s">
        <v>80</v>
      </c>
    </row>
    <row r="60" ht="15" spans="1:30">
      <c r="A60" s="154" t="s">
        <v>81</v>
      </c>
      <c r="B60" s="154" t="s">
        <v>64</v>
      </c>
      <c r="C60" s="154" t="s">
        <v>29</v>
      </c>
      <c r="D60" s="154" t="s">
        <v>32</v>
      </c>
      <c r="E60" s="154" t="s">
        <v>1</v>
      </c>
      <c r="F60" s="154" t="s">
        <v>2</v>
      </c>
      <c r="G60" s="154" t="s">
        <v>3</v>
      </c>
      <c r="H60" s="154" t="s">
        <v>4</v>
      </c>
      <c r="I60" s="154" t="s">
        <v>5</v>
      </c>
      <c r="J60" s="154" t="s">
        <v>6</v>
      </c>
      <c r="K60" s="154" t="s">
        <v>7</v>
      </c>
      <c r="L60" s="154" t="s">
        <v>8</v>
      </c>
      <c r="M60" s="154" t="s">
        <v>9</v>
      </c>
      <c r="N60" s="154" t="s">
        <v>10</v>
      </c>
      <c r="O60" s="154" t="s">
        <v>11</v>
      </c>
      <c r="P60" s="154" t="s">
        <v>12</v>
      </c>
      <c r="Q60" s="154" t="s">
        <v>13</v>
      </c>
      <c r="R60" s="154" t="s">
        <v>14</v>
      </c>
      <c r="S60" s="154" t="s">
        <v>15</v>
      </c>
      <c r="T60" s="154" t="s">
        <v>16</v>
      </c>
      <c r="U60" s="154" t="s">
        <v>17</v>
      </c>
      <c r="V60" s="154" t="s">
        <v>18</v>
      </c>
      <c r="W60" s="154" t="s">
        <v>19</v>
      </c>
      <c r="X60" s="154" t="s">
        <v>20</v>
      </c>
      <c r="Y60" s="154" t="s">
        <v>21</v>
      </c>
      <c r="Z60" s="154" t="s">
        <v>22</v>
      </c>
      <c r="AA60" s="154" t="s">
        <v>23</v>
      </c>
      <c r="AB60" s="154" t="s">
        <v>24</v>
      </c>
    </row>
    <row r="61" ht="15.75" spans="1:30">
      <c r="A61" s="168" t="s">
        <v>46</v>
      </c>
      <c r="B61" s="168">
        <v>1</v>
      </c>
      <c r="C61" s="168">
        <v>4</v>
      </c>
      <c r="D61" s="168">
        <v>15</v>
      </c>
      <c r="E61" s="168">
        <v>984</v>
      </c>
      <c r="F61" s="168">
        <v>966</v>
      </c>
      <c r="G61" s="168">
        <v>942</v>
      </c>
      <c r="H61" s="168">
        <v>918</v>
      </c>
      <c r="I61" s="168">
        <v>894</v>
      </c>
      <c r="J61" s="168">
        <v>885</v>
      </c>
      <c r="K61" s="168">
        <v>906</v>
      </c>
      <c r="L61" s="168">
        <v>966</v>
      </c>
      <c r="M61" s="168">
        <v>1059</v>
      </c>
      <c r="N61" s="168">
        <v>1170</v>
      </c>
      <c r="O61" s="168">
        <v>1275</v>
      </c>
      <c r="P61" s="168">
        <v>1350</v>
      </c>
      <c r="Q61" s="168">
        <v>1392</v>
      </c>
      <c r="R61" s="168">
        <v>1404</v>
      </c>
      <c r="S61" s="168">
        <v>1383</v>
      </c>
      <c r="T61" s="168">
        <v>1329</v>
      </c>
      <c r="U61" s="168">
        <v>1254</v>
      </c>
      <c r="V61" s="168">
        <v>1170</v>
      </c>
      <c r="W61" s="168">
        <v>1098</v>
      </c>
      <c r="X61" s="168">
        <v>1053</v>
      </c>
      <c r="Y61" s="168">
        <v>1041</v>
      </c>
      <c r="Z61" s="168">
        <v>1053</v>
      </c>
      <c r="AA61" s="168">
        <v>1098</v>
      </c>
      <c r="AB61" s="168">
        <v>1152</v>
      </c>
      <c r="AD61" s="146"/>
    </row>
    <row r="62" spans="1:30">
      <c r="AD62" s="146"/>
    </row>
    <row r="63" spans="1:30">
      <c r="AD63" s="146"/>
    </row>
    <row r="65" ht="18.75" spans="1:30">
      <c r="A65" s="157"/>
      <c r="C65" s="146"/>
    </row>
    <row r="66" ht="47.25" spans="1:30">
      <c r="A66" s="148" t="s">
        <v>82</v>
      </c>
    </row>
    <row r="67" ht="15" spans="1:30">
      <c r="A67" s="154" t="s">
        <v>83</v>
      </c>
      <c r="B67" s="154" t="s">
        <v>64</v>
      </c>
      <c r="C67" s="154" t="s">
        <v>84</v>
      </c>
      <c r="D67" s="154" t="s">
        <v>29</v>
      </c>
      <c r="E67" s="154" t="s">
        <v>32</v>
      </c>
      <c r="F67" s="154" t="s">
        <v>51</v>
      </c>
      <c r="G67" s="154" t="s">
        <v>1</v>
      </c>
      <c r="H67" s="154" t="s">
        <v>2</v>
      </c>
      <c r="I67" s="154" t="s">
        <v>3</v>
      </c>
      <c r="J67" s="154" t="s">
        <v>4</v>
      </c>
      <c r="K67" s="154" t="s">
        <v>5</v>
      </c>
      <c r="L67" s="154" t="s">
        <v>6</v>
      </c>
      <c r="M67" s="154" t="s">
        <v>7</v>
      </c>
      <c r="N67" s="154" t="s">
        <v>8</v>
      </c>
      <c r="O67" s="154" t="s">
        <v>9</v>
      </c>
      <c r="P67" s="154" t="s">
        <v>10</v>
      </c>
      <c r="Q67" s="154" t="s">
        <v>11</v>
      </c>
      <c r="R67" s="154" t="s">
        <v>12</v>
      </c>
      <c r="S67" s="154" t="s">
        <v>13</v>
      </c>
      <c r="T67" s="154" t="s">
        <v>14</v>
      </c>
      <c r="U67" s="154" t="s">
        <v>15</v>
      </c>
      <c r="V67" s="154" t="s">
        <v>16</v>
      </c>
      <c r="W67" s="154" t="s">
        <v>17</v>
      </c>
      <c r="X67" s="154" t="s">
        <v>18</v>
      </c>
      <c r="Y67" s="154" t="s">
        <v>19</v>
      </c>
      <c r="Z67" s="154" t="s">
        <v>20</v>
      </c>
      <c r="AA67" s="154" t="s">
        <v>21</v>
      </c>
      <c r="AB67" s="154" t="s">
        <v>22</v>
      </c>
      <c r="AC67" s="154" t="s">
        <v>23</v>
      </c>
      <c r="AD67" s="154" t="s">
        <v>24</v>
      </c>
    </row>
    <row r="68" ht="15.75" spans="1:30">
      <c r="A68" s="168" t="s">
        <v>52</v>
      </c>
      <c r="B68" s="168">
        <v>1</v>
      </c>
      <c r="C68" s="168"/>
      <c r="D68" s="168">
        <v>5</v>
      </c>
      <c r="E68" s="168">
        <v>15</v>
      </c>
      <c r="F68" s="168">
        <v>200</v>
      </c>
      <c r="G68" s="168">
        <v>1926</v>
      </c>
      <c r="H68" s="168">
        <v>1917</v>
      </c>
      <c r="I68" s="168">
        <v>1908</v>
      </c>
      <c r="J68" s="168">
        <v>1902</v>
      </c>
      <c r="K68" s="168">
        <v>1911</v>
      </c>
      <c r="L68" s="168">
        <v>1935</v>
      </c>
      <c r="M68" s="168">
        <v>1965</v>
      </c>
      <c r="N68" s="168">
        <v>1986</v>
      </c>
      <c r="O68" s="168">
        <v>1998</v>
      </c>
      <c r="P68" s="168">
        <v>2007</v>
      </c>
      <c r="Q68" s="168">
        <v>2004</v>
      </c>
      <c r="R68" s="168">
        <v>1992</v>
      </c>
      <c r="S68" s="168">
        <v>1977</v>
      </c>
      <c r="T68" s="168">
        <v>1974</v>
      </c>
      <c r="U68" s="168">
        <v>1992</v>
      </c>
      <c r="V68" s="168">
        <v>2028</v>
      </c>
      <c r="W68" s="168">
        <v>2079</v>
      </c>
      <c r="X68" s="168">
        <v>2124</v>
      </c>
      <c r="Y68" s="168">
        <v>2154</v>
      </c>
      <c r="Z68" s="168">
        <v>2154</v>
      </c>
      <c r="AA68" s="168">
        <v>2133</v>
      </c>
      <c r="AB68" s="168">
        <v>2097</v>
      </c>
      <c r="AC68" s="168">
        <v>2049</v>
      </c>
      <c r="AD68" s="168">
        <v>2013</v>
      </c>
    </row>
    <row r="69" ht="15.75" spans="1:30">
      <c r="A69" s="168" t="s">
        <v>53</v>
      </c>
      <c r="B69" s="168">
        <v>1</v>
      </c>
      <c r="C69" s="168"/>
      <c r="D69" s="168">
        <v>2</v>
      </c>
      <c r="E69" s="168">
        <v>15</v>
      </c>
      <c r="F69" s="168">
        <v>350</v>
      </c>
      <c r="G69" s="168">
        <v>3428.25</v>
      </c>
      <c r="H69" s="168">
        <v>3428.25</v>
      </c>
      <c r="I69" s="168">
        <v>3423</v>
      </c>
      <c r="J69" s="168">
        <v>3417.75</v>
      </c>
      <c r="K69" s="168">
        <v>3428.25</v>
      </c>
      <c r="L69" s="168">
        <v>3449.25</v>
      </c>
      <c r="M69" s="168">
        <v>3475.5</v>
      </c>
      <c r="N69" s="168">
        <v>3491.25</v>
      </c>
      <c r="O69" s="168">
        <v>3501.75</v>
      </c>
      <c r="P69" s="168">
        <v>3512.25</v>
      </c>
      <c r="Q69" s="168">
        <v>3507</v>
      </c>
      <c r="R69" s="168">
        <v>3491.25</v>
      </c>
      <c r="S69" s="168">
        <v>3459.75</v>
      </c>
      <c r="T69" s="168">
        <v>3459.75</v>
      </c>
      <c r="U69" s="168">
        <v>3486</v>
      </c>
      <c r="V69" s="168">
        <v>3549</v>
      </c>
      <c r="W69" s="168">
        <v>3638.25</v>
      </c>
      <c r="X69" s="168">
        <v>3717</v>
      </c>
      <c r="Y69" s="168">
        <v>3769.5</v>
      </c>
      <c r="Z69" s="168">
        <v>3774.75</v>
      </c>
      <c r="AA69" s="168">
        <v>3738</v>
      </c>
      <c r="AB69" s="168">
        <v>3664.5</v>
      </c>
      <c r="AC69" s="168">
        <v>3575.25</v>
      </c>
      <c r="AD69" s="168">
        <v>3501.75</v>
      </c>
    </row>
    <row r="70" ht="15.75" spans="1:30">
      <c r="A70" s="168" t="s">
        <v>54</v>
      </c>
      <c r="B70" s="168">
        <v>1</v>
      </c>
      <c r="C70" s="168"/>
      <c r="D70" s="168">
        <v>3</v>
      </c>
      <c r="E70" s="168">
        <v>15</v>
      </c>
      <c r="F70" s="168">
        <v>350</v>
      </c>
      <c r="G70" s="168">
        <v>3428.25</v>
      </c>
      <c r="H70" s="168">
        <v>3428.25</v>
      </c>
      <c r="I70" s="168">
        <v>3423</v>
      </c>
      <c r="J70" s="168">
        <v>3417.75</v>
      </c>
      <c r="K70" s="168">
        <v>3428.25</v>
      </c>
      <c r="L70" s="168">
        <v>3449.25</v>
      </c>
      <c r="M70" s="168">
        <v>3475.5</v>
      </c>
      <c r="N70" s="168">
        <v>3491.25</v>
      </c>
      <c r="O70" s="168">
        <v>3501.75</v>
      </c>
      <c r="P70" s="168">
        <v>3512.25</v>
      </c>
      <c r="Q70" s="168">
        <v>3507</v>
      </c>
      <c r="R70" s="168">
        <v>3491.25</v>
      </c>
      <c r="S70" s="168">
        <v>3459.75</v>
      </c>
      <c r="T70" s="168">
        <v>3459.75</v>
      </c>
      <c r="U70" s="168">
        <v>3486</v>
      </c>
      <c r="V70" s="168">
        <v>3549</v>
      </c>
      <c r="W70" s="168">
        <v>3638.25</v>
      </c>
      <c r="X70" s="168">
        <v>3717</v>
      </c>
      <c r="Y70" s="168">
        <v>3769.5</v>
      </c>
      <c r="Z70" s="168">
        <v>3774.75</v>
      </c>
      <c r="AA70" s="168">
        <v>3738</v>
      </c>
      <c r="AB70" s="168">
        <v>3664.5</v>
      </c>
      <c r="AC70" s="168">
        <v>3575.25</v>
      </c>
      <c r="AD70" s="168">
        <v>3501.75</v>
      </c>
    </row>
    <row r="71" spans="1:30">
      <c r="A71" t="s">
        <v>85</v>
      </c>
      <c r="D71">
        <f>B32</f>
        <v>2</v>
      </c>
      <c r="E71">
        <v>1</v>
      </c>
      <c r="G71">
        <f>B177</f>
        <v>0</v>
      </c>
      <c r="H71">
        <f>G71</f>
        <v>0</v>
      </c>
      <c r="I71">
        <f>H71</f>
        <v>0</v>
      </c>
      <c r="J71">
        <f t="shared" ref="J71:AD71" si="3">I71</f>
        <v>0</v>
      </c>
      <c r="K71">
        <f t="shared" si="3"/>
        <v>0</v>
      </c>
      <c r="L71">
        <f t="shared" si="3"/>
        <v>0</v>
      </c>
      <c r="M71">
        <f t="shared" si="3"/>
        <v>0</v>
      </c>
      <c r="N71">
        <f t="shared" si="3"/>
        <v>0</v>
      </c>
      <c r="O71">
        <f t="shared" si="3"/>
        <v>0</v>
      </c>
      <c r="P71">
        <f t="shared" si="3"/>
        <v>0</v>
      </c>
      <c r="Q71">
        <f t="shared" si="3"/>
        <v>0</v>
      </c>
      <c r="R71">
        <f t="shared" si="3"/>
        <v>0</v>
      </c>
      <c r="S71">
        <f t="shared" si="3"/>
        <v>0</v>
      </c>
      <c r="T71">
        <f t="shared" si="3"/>
        <v>0</v>
      </c>
      <c r="U71">
        <f t="shared" si="3"/>
        <v>0</v>
      </c>
      <c r="V71">
        <f t="shared" si="3"/>
        <v>0</v>
      </c>
      <c r="W71">
        <f t="shared" si="3"/>
        <v>0</v>
      </c>
      <c r="X71">
        <f t="shared" si="3"/>
        <v>0</v>
      </c>
      <c r="Y71">
        <f t="shared" si="3"/>
        <v>0</v>
      </c>
      <c r="Z71">
        <f t="shared" si="3"/>
        <v>0</v>
      </c>
      <c r="AA71">
        <f t="shared" si="3"/>
        <v>0</v>
      </c>
      <c r="AB71">
        <f t="shared" si="3"/>
        <v>0</v>
      </c>
      <c r="AC71">
        <f t="shared" si="3"/>
        <v>0</v>
      </c>
      <c r="AD71">
        <f t="shared" si="3"/>
        <v>0</v>
      </c>
    </row>
    <row r="79" ht="15.75" spans="1:30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</row>
    <row r="80" ht="15.75" spans="1:30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</row>
    <row r="81" ht="15.75" spans="1:30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</row>
    <row r="82" ht="15.75" spans="1:30">
      <c r="A82" s="148" t="s">
        <v>86</v>
      </c>
    </row>
    <row r="83" s="147" customFormat="1" ht="15.75" spans="1:30">
      <c r="A83" s="171" t="s">
        <v>87</v>
      </c>
    </row>
    <row r="84" s="147" customFormat="1" ht="15" customHeight="1" spans="1:30">
      <c r="A84" s="152" t="s">
        <v>88</v>
      </c>
      <c r="B84" s="152" t="s">
        <v>89</v>
      </c>
      <c r="C84" s="152" t="s">
        <v>90</v>
      </c>
    </row>
    <row r="85" ht="15.75" spans="1:30">
      <c r="A85" s="172">
        <v>1</v>
      </c>
      <c r="B85" s="168">
        <v>3080</v>
      </c>
      <c r="C85" s="168">
        <v>3080</v>
      </c>
    </row>
    <row r="86" ht="15.75" spans="1:30">
      <c r="A86" s="172">
        <v>2</v>
      </c>
      <c r="B86" s="168">
        <v>1880</v>
      </c>
      <c r="C86" s="168">
        <v>1880</v>
      </c>
    </row>
    <row r="87" ht="15.75" spans="1:30">
      <c r="A87" s="172">
        <v>3</v>
      </c>
      <c r="B87" s="168">
        <v>2140</v>
      </c>
      <c r="C87" s="168">
        <v>2140</v>
      </c>
      <c r="D87">
        <v>8400</v>
      </c>
      <c r="F87">
        <f>270*1000</f>
        <v>270000</v>
      </c>
    </row>
    <row r="88" ht="15.75" spans="1:30">
      <c r="A88" s="172">
        <v>4</v>
      </c>
      <c r="B88" s="168">
        <v>750</v>
      </c>
      <c r="C88" s="168">
        <v>750</v>
      </c>
    </row>
    <row r="89" ht="15.75" spans="1:30">
      <c r="A89" s="172">
        <v>5</v>
      </c>
      <c r="B89" s="168">
        <v>3380</v>
      </c>
      <c r="C89" s="168">
        <v>3380</v>
      </c>
      <c r="D89">
        <v>3090</v>
      </c>
    </row>
    <row r="90" ht="15.75" spans="1:30">
      <c r="A90" s="172">
        <v>6</v>
      </c>
      <c r="B90" s="168">
        <v>1130</v>
      </c>
      <c r="C90" s="168">
        <v>1130</v>
      </c>
    </row>
    <row r="127" ht="15.75" spans="1:6">
      <c r="A127" s="148" t="s">
        <v>91</v>
      </c>
      <c r="C127">
        <v>300</v>
      </c>
      <c r="D127">
        <v>600</v>
      </c>
      <c r="E127">
        <v>200</v>
      </c>
    </row>
    <row r="128" spans="1:6">
      <c r="A128" s="173"/>
      <c r="B128" s="174" t="s">
        <v>92</v>
      </c>
      <c r="C128" s="174" t="s">
        <v>93</v>
      </c>
      <c r="D128" s="174" t="s">
        <v>94</v>
      </c>
      <c r="E128" s="174" t="s">
        <v>95</v>
      </c>
      <c r="F128" s="174" t="s">
        <v>96</v>
      </c>
    </row>
    <row r="129" spans="1:31">
      <c r="A129" s="175" t="s">
        <v>97</v>
      </c>
      <c r="B129" s="120">
        <v>0</v>
      </c>
      <c r="C129" s="120">
        <v>-0.669811</v>
      </c>
      <c r="D129" s="120">
        <v>-0.542906</v>
      </c>
      <c r="E129" s="120">
        <v>-0.193917</v>
      </c>
      <c r="F129" s="120">
        <v>-0.034379</v>
      </c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</row>
    <row r="130" spans="1:31">
      <c r="A130" s="175" t="s">
        <v>98</v>
      </c>
      <c r="B130" s="120">
        <v>0</v>
      </c>
      <c r="C130" s="120">
        <v>0.330189</v>
      </c>
      <c r="D130" s="120">
        <v>-0.542906</v>
      </c>
      <c r="E130" s="120">
        <v>-0.193917</v>
      </c>
      <c r="F130" s="120">
        <v>-0.034379</v>
      </c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</row>
    <row r="131" spans="1:31">
      <c r="A131" s="176" t="s">
        <v>99</v>
      </c>
      <c r="B131" s="177">
        <v>0</v>
      </c>
      <c r="C131" s="177">
        <v>0.330189</v>
      </c>
      <c r="D131" s="177">
        <v>0.457094</v>
      </c>
      <c r="E131" s="177">
        <v>-0.193917</v>
      </c>
      <c r="F131" s="177">
        <v>-0.034379</v>
      </c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</row>
    <row r="132" spans="1:31">
      <c r="A132" s="175" t="s">
        <v>100</v>
      </c>
      <c r="B132" s="120">
        <v>0</v>
      </c>
      <c r="C132" s="120">
        <v>-0.150943</v>
      </c>
      <c r="D132" s="120">
        <v>-0.208957</v>
      </c>
      <c r="E132" s="120">
        <v>-0.368495</v>
      </c>
      <c r="F132" s="120">
        <v>0.111957</v>
      </c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</row>
    <row r="133" spans="1:31">
      <c r="A133" s="175" t="s">
        <v>101</v>
      </c>
      <c r="B133" s="120">
        <v>0</v>
      </c>
      <c r="C133" s="120">
        <v>0.150943</v>
      </c>
      <c r="D133" s="120">
        <v>0.208957</v>
      </c>
      <c r="E133" s="120">
        <v>0.368495</v>
      </c>
      <c r="F133" s="120">
        <v>0.888043</v>
      </c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</row>
    <row r="134" spans="1:31">
      <c r="A134" s="175" t="s">
        <v>102</v>
      </c>
      <c r="B134" s="120">
        <v>0</v>
      </c>
      <c r="C134" s="120">
        <v>-0.179245</v>
      </c>
      <c r="D134" s="120">
        <v>-0.248137</v>
      </c>
      <c r="E134" s="120">
        <v>-0.437588</v>
      </c>
      <c r="F134" s="120">
        <v>-0.077578</v>
      </c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</row>
    <row r="135" spans="1:31">
      <c r="A135" s="175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</row>
    <row r="136" spans="1:31">
      <c r="A136" s="175"/>
      <c r="B136" s="120"/>
      <c r="C136" s="120">
        <v>828.411969999999</v>
      </c>
      <c r="D136" s="120">
        <v>-1</v>
      </c>
      <c r="E136" s="120">
        <f>D136*D131</f>
        <v>-0.457094</v>
      </c>
      <c r="F136" s="120">
        <f>C136+E136</f>
        <v>827.954875999999</v>
      </c>
      <c r="G136" s="120"/>
      <c r="H136" s="120">
        <f>D131-C131</f>
        <v>0.126905</v>
      </c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</row>
    <row r="137" spans="1:31">
      <c r="A137" s="175"/>
      <c r="B137" s="120">
        <f>361/(F133-E133)</f>
        <v>694.834740967148</v>
      </c>
      <c r="C137" s="120"/>
      <c r="D137" s="120">
        <v>1</v>
      </c>
      <c r="E137" s="120">
        <f>D137*C131</f>
        <v>0.330189</v>
      </c>
      <c r="F137" s="120">
        <f>F136+E137</f>
        <v>828.285064999999</v>
      </c>
      <c r="G137" s="120">
        <f>C136-F137</f>
        <v>0.126904999999965</v>
      </c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</row>
    <row r="138" spans="1:31">
      <c r="A138" s="175"/>
      <c r="B138" s="120"/>
      <c r="C138" s="120">
        <f>C136/H136</f>
        <v>6527.81190654426</v>
      </c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</row>
    <row r="139" spans="1:31">
      <c r="A139" s="175"/>
      <c r="B139" s="120"/>
      <c r="C139" s="120">
        <f>300*25</f>
        <v>7500</v>
      </c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</row>
    <row r="140" spans="1:31">
      <c r="A140" s="175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</row>
    <row r="141" spans="1:31">
      <c r="A141" s="175"/>
      <c r="B141" s="120">
        <v>1</v>
      </c>
      <c r="C141" s="120">
        <v>4</v>
      </c>
      <c r="D141" s="120">
        <v>5</v>
      </c>
      <c r="E141" s="120">
        <v>2</v>
      </c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</row>
    <row r="142" spans="1:31">
      <c r="A142" s="175"/>
      <c r="B142" s="120">
        <v>3168.75</v>
      </c>
      <c r="C142" s="177">
        <v>11618.75</v>
      </c>
      <c r="D142" s="177">
        <v>5281.25</v>
      </c>
      <c r="E142" s="120">
        <v>850</v>
      </c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</row>
    <row r="143" spans="1:31">
      <c r="A143" s="175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</row>
    <row r="144" spans="1:31">
      <c r="A144" s="175"/>
      <c r="B144" s="174" t="s">
        <v>92</v>
      </c>
      <c r="C144" s="174" t="s">
        <v>93</v>
      </c>
      <c r="D144" s="174" t="s">
        <v>94</v>
      </c>
      <c r="E144" s="174" t="s">
        <v>95</v>
      </c>
      <c r="F144" s="174" t="s">
        <v>96</v>
      </c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</row>
    <row r="145" spans="1:31">
      <c r="A145" s="175"/>
      <c r="B145" s="120" cm="1">
        <f t="array" ref="B145:F150">-1*B129:F134</f>
        <v>0</v>
      </c>
      <c r="C145" s="120">
        <v>0.669811</v>
      </c>
      <c r="D145" s="120">
        <v>0.542906</v>
      </c>
      <c r="E145" s="120">
        <v>0.193917</v>
      </c>
      <c r="F145" s="120">
        <v>0.034379</v>
      </c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</row>
    <row r="146" spans="1:31">
      <c r="A146" s="175"/>
      <c r="B146" s="120">
        <v>0</v>
      </c>
      <c r="C146" s="120">
        <v>-0.330189</v>
      </c>
      <c r="D146" s="120">
        <v>0.542906</v>
      </c>
      <c r="E146" s="120">
        <v>0.193917</v>
      </c>
      <c r="F146" s="120">
        <v>0.034379</v>
      </c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</row>
    <row r="147" spans="1:31">
      <c r="A147" s="175"/>
      <c r="B147" s="177">
        <v>0</v>
      </c>
      <c r="C147" s="177">
        <v>-0.330189</v>
      </c>
      <c r="D147" s="177">
        <v>-0.457094</v>
      </c>
      <c r="E147" s="177">
        <v>0.193917</v>
      </c>
      <c r="F147" s="177">
        <v>0.034379</v>
      </c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</row>
    <row r="148" spans="1:31">
      <c r="A148" s="175"/>
      <c r="B148" s="120">
        <v>0</v>
      </c>
      <c r="C148" s="120">
        <v>0.150943</v>
      </c>
      <c r="D148" s="120">
        <v>0.208957</v>
      </c>
      <c r="E148" s="120">
        <v>0.368495</v>
      </c>
      <c r="F148" s="120">
        <v>-0.111957</v>
      </c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</row>
    <row r="149" spans="1:31">
      <c r="A149" s="175"/>
      <c r="B149" s="120">
        <v>0</v>
      </c>
      <c r="C149" s="120">
        <v>-0.150943</v>
      </c>
      <c r="D149" s="120">
        <v>-0.208957</v>
      </c>
      <c r="E149" s="120">
        <v>-0.368495</v>
      </c>
      <c r="F149" s="120">
        <v>-0.888043</v>
      </c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</row>
    <row r="150" spans="1:31">
      <c r="A150" s="175"/>
      <c r="B150" s="120">
        <v>0</v>
      </c>
      <c r="C150" s="120">
        <v>0.179245</v>
      </c>
      <c r="D150" s="120">
        <v>0.248137</v>
      </c>
      <c r="E150" s="120">
        <v>0.437588</v>
      </c>
      <c r="F150" s="120">
        <v>0.077578</v>
      </c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</row>
    <row r="151" spans="1:31">
      <c r="A151" s="175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</row>
    <row r="152" spans="1:31">
      <c r="A152" s="175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</row>
    <row r="153" spans="1:31">
      <c r="A153" s="175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</row>
    <row r="154" spans="1:31">
      <c r="A154" s="175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</row>
    <row r="155" spans="1:31">
      <c r="A155" s="175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</row>
    <row r="156" spans="1:31">
      <c r="A156" s="175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</row>
    <row r="157" spans="1:31">
      <c r="A157" s="175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</row>
    <row r="158" spans="1:31">
      <c r="A158" s="175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</row>
    <row r="159" spans="1:31">
      <c r="A159" s="175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</row>
    <row r="160" spans="1:31">
      <c r="A160" s="175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</row>
    <row r="161" spans="1:31">
      <c r="A161" s="175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</row>
    <row r="162" spans="1:31">
      <c r="A162" s="175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</row>
    <row r="163" spans="1:31">
      <c r="A163" s="175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</row>
    <row r="164" spans="1:31">
      <c r="A164" s="175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</row>
    <row r="165" spans="1:31">
      <c r="A165" s="175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</row>
    <row r="166" spans="1:31">
      <c r="A166" s="175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20"/>
    </row>
    <row r="167" spans="1:31">
      <c r="A167" s="175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</row>
    <row r="168" spans="1:31">
      <c r="A168" s="175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</row>
    <row r="169" ht="17" customHeight="1" spans="1:31">
      <c r="A169" s="175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</row>
    <row r="176" ht="18" spans="1:31">
      <c r="A176" s="178" t="s">
        <v>103</v>
      </c>
      <c r="B176" s="179"/>
    </row>
    <row r="177" ht="20.25" spans="1:2">
      <c r="A177" s="150" t="s">
        <v>104</v>
      </c>
      <c r="B177" s="180">
        <v>0</v>
      </c>
    </row>
    <row r="178" ht="15.75" spans="1:2">
      <c r="A178" s="150" t="s">
        <v>105</v>
      </c>
      <c r="B178" s="34"/>
    </row>
  </sheetData>
  <mergeCells count="1">
    <mergeCell ref="A176:B176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2:AZ152"/>
  <sheetViews>
    <sheetView zoomScale="85" zoomScaleNormal="85" topLeftCell="P36" workbookViewId="0">
      <selection activeCell="W39" sqref="W39"/>
    </sheetView>
  </sheetViews>
  <sheetFormatPr defaultColWidth="9" defaultRowHeight="14.25"/>
  <cols>
    <col min="3" max="3" width="15.5" customWidth="1"/>
    <col min="4" max="4" width="13" customWidth="1"/>
    <col min="5" max="5" width="17.8333333333333" customWidth="1"/>
    <col min="6" max="6" width="9.5" customWidth="1"/>
    <col min="7" max="7" width="13" customWidth="1"/>
    <col min="8" max="8" width="9.15833333333333"/>
    <col min="9" max="10" width="9.5" customWidth="1"/>
    <col min="11" max="11" width="13.925"/>
    <col min="12" max="12" width="14"/>
    <col min="13" max="13" width="14.7833333333333" customWidth="1"/>
    <col min="14" max="16" width="5.83333333333333" customWidth="1"/>
    <col min="17" max="17" width="16.6583333333333" customWidth="1"/>
    <col min="18" max="18" width="14.1583333333333" customWidth="1"/>
    <col min="19" max="19" width="17.3333333333333" customWidth="1"/>
    <col min="20" max="20" width="13.3333333333333" customWidth="1"/>
    <col min="21" max="21" width="9.15833333333333"/>
    <col min="22" max="22" width="22" customWidth="1"/>
    <col min="23" max="23" width="14.875" customWidth="1"/>
    <col min="24" max="52" width="12.8333333333333"/>
  </cols>
  <sheetData>
    <row r="2" spans="1:36">
      <c r="A2" t="s">
        <v>286</v>
      </c>
      <c r="B2" s="14" t="str">
        <f>' 5. 报价曲线与均衡价格 4段'!R37</f>
        <v>G4</v>
      </c>
      <c r="C2" s="14" t="str">
        <f>' 5. 报价曲线与均衡价格 4段'!S37</f>
        <v>G5</v>
      </c>
      <c r="D2" s="14" t="str">
        <f>' 5. 报价曲线与均衡价格 4段'!T37</f>
        <v>G6</v>
      </c>
      <c r="E2" s="14">
        <f>' 5. 报价曲线与均衡价格 4段'!U37</f>
        <v>0</v>
      </c>
      <c r="F2" s="14" t="str">
        <f>' 5. 报价曲线与均衡价格 4段'!V37</f>
        <v>D1</v>
      </c>
      <c r="G2" s="14" t="str">
        <f>' 5. 报价曲线与均衡价格 4段'!W37</f>
        <v>D2</v>
      </c>
      <c r="H2" s="14" t="str">
        <f>' 5. 报价曲线与均衡价格 4段'!X37</f>
        <v>D3</v>
      </c>
      <c r="I2" s="14" t="str">
        <f>' 5. 报价曲线与均衡价格 4段'!Y37</f>
        <v>D4</v>
      </c>
      <c r="J2" s="14" t="str">
        <f>' 5. 报价曲线与均衡价格 4段'!Z37</f>
        <v>D5</v>
      </c>
      <c r="K2" s="14" t="str">
        <f>' 5. 报价曲线与均衡价格 4段'!AA37</f>
        <v>D6</v>
      </c>
      <c r="L2" s="14" t="str">
        <f>' 5. 报价曲线与均衡价格 4段'!AB37</f>
        <v>D7</v>
      </c>
      <c r="M2" s="14" t="str">
        <f>' 5. 报价曲线与均衡价格 4段'!AC37</f>
        <v>D8</v>
      </c>
      <c r="N2" s="14" t="str">
        <f>' 5. 报价曲线与均衡价格 4段'!AD37</f>
        <v>D9</v>
      </c>
      <c r="O2" s="14" t="str">
        <f>' 5. 报价曲线与均衡价格 4段'!AE37</f>
        <v>D10</v>
      </c>
      <c r="P2" s="15">
        <f>' 5. 报价曲线与均衡价格 4段'!AF37</f>
        <v>0</v>
      </c>
      <c r="R2" s="14" t="str">
        <f>'  4. 排序后报价'!A17</f>
        <v>段</v>
      </c>
      <c r="S2" s="14" t="str">
        <f>'  4. 排序后报价'!B17</f>
        <v>机组容量</v>
      </c>
      <c r="T2" s="14" t="str">
        <f>'  4. 排序后报价'!C17</f>
        <v>报价</v>
      </c>
      <c r="U2" s="14" t="str">
        <f>'  4. 排序后报价'!D17</f>
        <v>申报</v>
      </c>
      <c r="V2" s="14" t="str">
        <f>'  4. 排序后报价'!E17</f>
        <v>累计申报</v>
      </c>
      <c r="X2" s="14"/>
      <c r="Y2" s="16"/>
      <c r="Z2" s="14" t="str">
        <f>'0.输入区'!A7</f>
        <v>名称</v>
      </c>
      <c r="AA2" s="14" t="str">
        <f>'0.输入区'!B7</f>
        <v>节点</v>
      </c>
      <c r="AB2" s="14" t="e">
        <v>#REF!</v>
      </c>
      <c r="AC2" s="14" t="str">
        <f>'0.输入区'!D7</f>
        <v>装机容量(MW)</v>
      </c>
      <c r="AD2" s="14" t="str">
        <f>'0.输入区'!E7</f>
        <v>数量</v>
      </c>
      <c r="AE2" s="14" t="s">
        <v>299</v>
      </c>
      <c r="AF2" s="14" t="s">
        <v>300</v>
      </c>
      <c r="AH2" s="14"/>
      <c r="AI2" s="14"/>
      <c r="AJ2" s="14"/>
    </row>
    <row r="3" spans="1:36">
      <c r="A3">
        <v>0</v>
      </c>
      <c r="B3" s="14">
        <f>' 5. 报价曲线与均衡价格 4段'!R38</f>
        <v>984</v>
      </c>
      <c r="C3" s="14">
        <f>' 5. 报价曲线与均衡价格 4段'!S38</f>
        <v>0</v>
      </c>
      <c r="D3" s="14">
        <f>' 5. 报价曲线与均衡价格 4段'!T38</f>
        <v>0</v>
      </c>
      <c r="E3" s="14">
        <f>' 5. 报价曲线与均衡价格 4段'!U38</f>
        <v>0</v>
      </c>
      <c r="F3" s="14">
        <f>' 5. 报价曲线与均衡价格 4段'!V38</f>
        <v>1926</v>
      </c>
      <c r="G3" s="14">
        <f>' 5. 报价曲线与均衡价格 4段'!W38</f>
        <v>3428.25</v>
      </c>
      <c r="H3" s="14">
        <f>' 5. 报价曲线与均衡价格 4段'!X38</f>
        <v>3428.25</v>
      </c>
      <c r="I3" s="14">
        <f>' 5. 报价曲线与均衡价格 4段'!Y38</f>
        <v>0</v>
      </c>
      <c r="J3" s="14">
        <f>' 5. 报价曲线与均衡价格 4段'!Z38</f>
        <v>0</v>
      </c>
      <c r="K3" s="14">
        <f>' 5. 报价曲线与均衡价格 4段'!AA38</f>
        <v>0</v>
      </c>
      <c r="L3" s="14">
        <f>' 5. 报价曲线与均衡价格 4段'!AB38</f>
        <v>0</v>
      </c>
      <c r="M3" s="14">
        <f>' 5. 报价曲线与均衡价格 4段'!AC38</f>
        <v>0</v>
      </c>
      <c r="N3" s="14">
        <f>' 5. 报价曲线与均衡价格 4段'!AD38</f>
        <v>0</v>
      </c>
      <c r="O3" s="14">
        <f>' 5. 报价曲线与均衡价格 4段'!AE38</f>
        <v>0</v>
      </c>
      <c r="P3" s="15">
        <f>' 5. 报价曲线与均衡价格 4段'!AF38</f>
        <v>0</v>
      </c>
      <c r="R3" s="14">
        <f>' 5. 报价曲线与均衡价格 4段'!A38</f>
        <v>1</v>
      </c>
      <c r="S3" s="14">
        <f>' 5. 报价曲线与均衡价格 4段'!B38</f>
        <v>0</v>
      </c>
      <c r="T3" s="14">
        <f>' 5. 报价曲线与均衡价格 4段'!C38</f>
        <v>0</v>
      </c>
      <c r="U3" s="14">
        <f>' 5. 报价曲线与均衡价格 4段'!D38</f>
        <v>0</v>
      </c>
      <c r="V3" s="14">
        <f>' 5. 报价曲线与均衡价格 4段'!E38</f>
        <v>0</v>
      </c>
      <c r="X3" s="14"/>
      <c r="Y3" s="16"/>
      <c r="Z3" s="14" t="str">
        <f>'0.输入区'!A8</f>
        <v>G1</v>
      </c>
      <c r="AA3" s="14">
        <f>'0.输入区'!B8</f>
        <v>1</v>
      </c>
      <c r="AB3" s="14" t="str">
        <f>'0.输入区'!C8</f>
        <v>燃煤</v>
      </c>
      <c r="AC3" s="14">
        <f>'0.输入区'!D8</f>
        <v>600</v>
      </c>
      <c r="AD3" s="14">
        <f>'0.输入区'!E8</f>
        <v>15</v>
      </c>
      <c r="AE3" s="14">
        <f t="array" ref="AE3:AE5">TRANSPOSE(Y12:AA12)</f>
        <v>15</v>
      </c>
      <c r="AF3" s="14">
        <f>AC3*AE3*0.5</f>
        <v>4500</v>
      </c>
      <c r="AH3" s="14"/>
      <c r="AI3" s="14"/>
      <c r="AJ3" s="14"/>
    </row>
    <row r="4" spans="1:36">
      <c r="A4">
        <f>A3+1</f>
        <v>1</v>
      </c>
      <c r="B4" s="14">
        <f>' 5. 报价曲线与均衡价格 4段'!R39</f>
        <v>966</v>
      </c>
      <c r="C4" s="14">
        <f>' 5. 报价曲线与均衡价格 4段'!S39</f>
        <v>0</v>
      </c>
      <c r="D4" s="14">
        <f>' 5. 报价曲线与均衡价格 4段'!T39</f>
        <v>0</v>
      </c>
      <c r="E4" s="14">
        <f>' 5. 报价曲线与均衡价格 4段'!U39</f>
        <v>0</v>
      </c>
      <c r="F4" s="14">
        <f>' 5. 报价曲线与均衡价格 4段'!V39</f>
        <v>1917</v>
      </c>
      <c r="G4" s="14">
        <f>' 5. 报价曲线与均衡价格 4段'!W39</f>
        <v>3428.25</v>
      </c>
      <c r="H4" s="14">
        <f>' 5. 报价曲线与均衡价格 4段'!X39</f>
        <v>3428.25</v>
      </c>
      <c r="I4" s="14">
        <f>' 5. 报价曲线与均衡价格 4段'!Y39</f>
        <v>0</v>
      </c>
      <c r="J4" s="14">
        <f>' 5. 报价曲线与均衡价格 4段'!Z39</f>
        <v>0</v>
      </c>
      <c r="K4" s="14">
        <f>' 5. 报价曲线与均衡价格 4段'!AA39</f>
        <v>0</v>
      </c>
      <c r="L4" s="14">
        <f>' 5. 报价曲线与均衡价格 4段'!AB39</f>
        <v>0</v>
      </c>
      <c r="M4" s="14">
        <f>' 5. 报价曲线与均衡价格 4段'!AC39</f>
        <v>0</v>
      </c>
      <c r="N4" s="14">
        <f>' 5. 报价曲线与均衡价格 4段'!AD39</f>
        <v>0</v>
      </c>
      <c r="O4" s="14">
        <f>' 5. 报价曲线与均衡价格 4段'!AE39</f>
        <v>0</v>
      </c>
      <c r="P4" s="15">
        <f>' 5. 报价曲线与均衡价格 4段'!AF39</f>
        <v>0</v>
      </c>
      <c r="R4" s="14">
        <f>' 5. 报价曲线与均衡价格 4段'!A39</f>
        <v>2</v>
      </c>
      <c r="S4" s="14">
        <f>' 5. 报价曲线与均衡价格 4段'!B39</f>
        <v>0</v>
      </c>
      <c r="T4" s="14">
        <f>' 5. 报价曲线与均衡价格 4段'!C39</f>
        <v>0</v>
      </c>
      <c r="U4" s="14">
        <f>' 5. 报价曲线与均衡价格 4段'!D39</f>
        <v>0</v>
      </c>
      <c r="V4" s="14">
        <f>' 5. 报价曲线与均衡价格 4段'!E39</f>
        <v>0</v>
      </c>
      <c r="X4" s="14"/>
      <c r="Y4" s="16"/>
      <c r="Z4" s="14" t="str">
        <f>'0.输入区'!A9</f>
        <v>G2</v>
      </c>
      <c r="AA4" s="14">
        <f>'0.输入区'!B9</f>
        <v>3</v>
      </c>
      <c r="AB4" s="14" t="str">
        <f>'0.输入区'!C9</f>
        <v>燃煤</v>
      </c>
      <c r="AC4" s="14">
        <f>'0.输入区'!D9</f>
        <v>300</v>
      </c>
      <c r="AD4" s="14">
        <f>'0.输入区'!E9</f>
        <v>15</v>
      </c>
      <c r="AE4" s="14">
        <v>15</v>
      </c>
      <c r="AF4" s="14">
        <f>AC4*AE4*0.5</f>
        <v>2250</v>
      </c>
      <c r="AH4" s="14"/>
      <c r="AI4" s="14"/>
      <c r="AJ4" s="14"/>
    </row>
    <row r="5" spans="1:36">
      <c r="A5">
        <f t="shared" ref="A5:A26" si="0">A4+1</f>
        <v>2</v>
      </c>
      <c r="B5" s="14">
        <f>' 5. 报价曲线与均衡价格 4段'!R40</f>
        <v>942</v>
      </c>
      <c r="C5" s="14">
        <f>' 5. 报价曲线与均衡价格 4段'!S40</f>
        <v>0</v>
      </c>
      <c r="D5" s="14">
        <f>' 5. 报价曲线与均衡价格 4段'!T40</f>
        <v>0</v>
      </c>
      <c r="E5" s="14">
        <f>' 5. 报价曲线与均衡价格 4段'!U40</f>
        <v>0</v>
      </c>
      <c r="F5" s="14">
        <f>' 5. 报价曲线与均衡价格 4段'!V40</f>
        <v>1908</v>
      </c>
      <c r="G5" s="14">
        <f>' 5. 报价曲线与均衡价格 4段'!W40</f>
        <v>3423</v>
      </c>
      <c r="H5" s="14">
        <f>' 5. 报价曲线与均衡价格 4段'!X40</f>
        <v>3423</v>
      </c>
      <c r="I5" s="14">
        <f>' 5. 报价曲线与均衡价格 4段'!Y40</f>
        <v>0</v>
      </c>
      <c r="J5" s="14">
        <f>' 5. 报价曲线与均衡价格 4段'!Z40</f>
        <v>0</v>
      </c>
      <c r="K5" s="14">
        <f>' 5. 报价曲线与均衡价格 4段'!AA40</f>
        <v>0</v>
      </c>
      <c r="L5" s="14">
        <f>' 5. 报价曲线与均衡价格 4段'!AB40</f>
        <v>0</v>
      </c>
      <c r="M5" s="14">
        <f>' 5. 报价曲线与均衡价格 4段'!AC40</f>
        <v>0</v>
      </c>
      <c r="N5" s="14">
        <f>' 5. 报价曲线与均衡价格 4段'!AD40</f>
        <v>0</v>
      </c>
      <c r="O5" s="14">
        <f>' 5. 报价曲线与均衡价格 4段'!AE40</f>
        <v>0</v>
      </c>
      <c r="P5" s="15">
        <f>' 5. 报价曲线与均衡价格 4段'!AF40</f>
        <v>0</v>
      </c>
      <c r="R5" s="14">
        <f>' 5. 报价曲线与均衡价格 4段'!A40</f>
        <v>3</v>
      </c>
      <c r="S5" s="14">
        <f>' 5. 报价曲线与均衡价格 4段'!B40</f>
        <v>0</v>
      </c>
      <c r="T5" s="14">
        <f>' 5. 报价曲线与均衡价格 4段'!C40</f>
        <v>0</v>
      </c>
      <c r="U5" s="14">
        <f>' 5. 报价曲线与均衡价格 4段'!D40</f>
        <v>0</v>
      </c>
      <c r="V5" s="14">
        <f>' 5. 报价曲线与均衡价格 4段'!E40</f>
        <v>0</v>
      </c>
      <c r="Z5" s="14" t="str">
        <f>'0.输入区'!A10</f>
        <v>G3</v>
      </c>
      <c r="AA5" s="14">
        <f>'0.输入区'!B10</f>
        <v>4</v>
      </c>
      <c r="AB5" s="14" t="str">
        <f>'0.输入区'!C10</f>
        <v>风电</v>
      </c>
      <c r="AC5" s="14">
        <f>'0.输入区'!D10</f>
        <v>200</v>
      </c>
      <c r="AD5" s="14">
        <f>'0.输入区'!E10</f>
        <v>15</v>
      </c>
      <c r="AE5" s="14">
        <v>0</v>
      </c>
      <c r="AF5" s="14">
        <f>AC5*AE5*0.5</f>
        <v>0</v>
      </c>
      <c r="AH5" s="14"/>
      <c r="AI5" s="14"/>
      <c r="AJ5" s="14"/>
    </row>
    <row r="6" spans="1:36">
      <c r="A6">
        <f t="shared" si="0"/>
        <v>3</v>
      </c>
      <c r="B6" s="14">
        <f>' 5. 报价曲线与均衡价格 4段'!R41</f>
        <v>918</v>
      </c>
      <c r="C6" s="14">
        <f>' 5. 报价曲线与均衡价格 4段'!S41</f>
        <v>0</v>
      </c>
      <c r="D6" s="14">
        <f>' 5. 报价曲线与均衡价格 4段'!T41</f>
        <v>0</v>
      </c>
      <c r="E6" s="14">
        <f>' 5. 报价曲线与均衡价格 4段'!U41</f>
        <v>0</v>
      </c>
      <c r="F6" s="14">
        <f>' 5. 报价曲线与均衡价格 4段'!V41</f>
        <v>1902</v>
      </c>
      <c r="G6" s="14">
        <f>' 5. 报价曲线与均衡价格 4段'!W41</f>
        <v>3417.75</v>
      </c>
      <c r="H6" s="14">
        <f>' 5. 报价曲线与均衡价格 4段'!X41</f>
        <v>3417.75</v>
      </c>
      <c r="I6" s="14">
        <f>' 5. 报价曲线与均衡价格 4段'!Y41</f>
        <v>0</v>
      </c>
      <c r="J6" s="14">
        <f>' 5. 报价曲线与均衡价格 4段'!Z41</f>
        <v>0</v>
      </c>
      <c r="K6" s="14">
        <f>' 5. 报价曲线与均衡价格 4段'!AA41</f>
        <v>0</v>
      </c>
      <c r="L6" s="14">
        <f>' 5. 报价曲线与均衡价格 4段'!AB41</f>
        <v>0</v>
      </c>
      <c r="M6" s="14">
        <f>' 5. 报价曲线与均衡价格 4段'!AC41</f>
        <v>0</v>
      </c>
      <c r="N6" s="14">
        <f>' 5. 报价曲线与均衡价格 4段'!AD41</f>
        <v>0</v>
      </c>
      <c r="O6" s="14">
        <f>' 5. 报价曲线与均衡价格 4段'!AE41</f>
        <v>0</v>
      </c>
      <c r="P6" s="15">
        <f>' 5. 报价曲线与均衡价格 4段'!AF41</f>
        <v>0</v>
      </c>
      <c r="R6" s="14">
        <f>' 5. 报价曲线与均衡价格 4段'!A41</f>
        <v>4</v>
      </c>
      <c r="S6" s="14">
        <f>' 5. 报价曲线与均衡价格 4段'!B41</f>
        <v>0</v>
      </c>
      <c r="T6" s="14">
        <f>' 5. 报价曲线与均衡价格 4段'!C41</f>
        <v>0</v>
      </c>
      <c r="U6" s="14">
        <f>' 5. 报价曲线与均衡价格 4段'!D41</f>
        <v>0</v>
      </c>
      <c r="V6" s="14">
        <f>' 5. 报价曲线与均衡价格 4段'!E41</f>
        <v>0</v>
      </c>
      <c r="AH6" s="14"/>
      <c r="AI6" s="14"/>
      <c r="AJ6" s="14"/>
    </row>
    <row r="7" spans="1:36">
      <c r="A7">
        <f t="shared" si="0"/>
        <v>4</v>
      </c>
      <c r="B7" s="14">
        <f>' 5. 报价曲线与均衡价格 4段'!R42</f>
        <v>894</v>
      </c>
      <c r="C7" s="14">
        <f>' 5. 报价曲线与均衡价格 4段'!S42</f>
        <v>0</v>
      </c>
      <c r="D7" s="14">
        <f>' 5. 报价曲线与均衡价格 4段'!T42</f>
        <v>0</v>
      </c>
      <c r="E7" s="14">
        <f>' 5. 报价曲线与均衡价格 4段'!U42</f>
        <v>0</v>
      </c>
      <c r="F7" s="14">
        <f>' 5. 报价曲线与均衡价格 4段'!V42</f>
        <v>1911</v>
      </c>
      <c r="G7" s="14">
        <f>' 5. 报价曲线与均衡价格 4段'!W42</f>
        <v>3428.25</v>
      </c>
      <c r="H7" s="14">
        <f>' 5. 报价曲线与均衡价格 4段'!X42</f>
        <v>3428.25</v>
      </c>
      <c r="I7" s="14">
        <f>' 5. 报价曲线与均衡价格 4段'!Y42</f>
        <v>0</v>
      </c>
      <c r="J7" s="14">
        <f>' 5. 报价曲线与均衡价格 4段'!Z42</f>
        <v>0</v>
      </c>
      <c r="K7" s="14">
        <f>' 5. 报价曲线与均衡价格 4段'!AA42</f>
        <v>0</v>
      </c>
      <c r="L7" s="14">
        <f>' 5. 报价曲线与均衡价格 4段'!AB42</f>
        <v>0</v>
      </c>
      <c r="M7" s="14">
        <f>' 5. 报价曲线与均衡价格 4段'!AC42</f>
        <v>0</v>
      </c>
      <c r="N7" s="14">
        <f>' 5. 报价曲线与均衡价格 4段'!AD42</f>
        <v>0</v>
      </c>
      <c r="O7" s="14">
        <f>' 5. 报价曲线与均衡价格 4段'!AE42</f>
        <v>0</v>
      </c>
      <c r="P7" s="15">
        <f>' 5. 报价曲线与均衡价格 4段'!AF42</f>
        <v>0</v>
      </c>
      <c r="R7" s="14">
        <f>' 5. 报价曲线与均衡价格 4段'!A42</f>
        <v>5</v>
      </c>
      <c r="S7" s="14">
        <f>' 5. 报价曲线与均衡价格 4段'!B42</f>
        <v>0</v>
      </c>
      <c r="T7" s="14">
        <f>' 5. 报价曲线与均衡价格 4段'!C42</f>
        <v>0</v>
      </c>
      <c r="U7" s="14">
        <f>' 5. 报价曲线与均衡价格 4段'!D42</f>
        <v>0</v>
      </c>
      <c r="V7" s="14">
        <f>' 5. 报价曲线与均衡价格 4段'!E42</f>
        <v>0</v>
      </c>
      <c r="AH7" s="14"/>
      <c r="AI7" s="14"/>
      <c r="AJ7" s="14"/>
    </row>
    <row r="8" spans="1:36">
      <c r="A8">
        <f t="shared" si="0"/>
        <v>5</v>
      </c>
      <c r="B8" s="14">
        <f>' 5. 报价曲线与均衡价格 4段'!R43</f>
        <v>885</v>
      </c>
      <c r="C8" s="14">
        <f>' 5. 报价曲线与均衡价格 4段'!S43</f>
        <v>0</v>
      </c>
      <c r="D8" s="14">
        <f>' 5. 报价曲线与均衡价格 4段'!T43</f>
        <v>0</v>
      </c>
      <c r="E8" s="14">
        <f>' 5. 报价曲线与均衡价格 4段'!U43</f>
        <v>0</v>
      </c>
      <c r="F8" s="14">
        <f>' 5. 报价曲线与均衡价格 4段'!V43</f>
        <v>1935</v>
      </c>
      <c r="G8" s="14">
        <f>' 5. 报价曲线与均衡价格 4段'!W43</f>
        <v>3449.25</v>
      </c>
      <c r="H8" s="14">
        <f>' 5. 报价曲线与均衡价格 4段'!X43</f>
        <v>3449.25</v>
      </c>
      <c r="I8" s="14">
        <f>' 5. 报价曲线与均衡价格 4段'!Y43</f>
        <v>0</v>
      </c>
      <c r="J8" s="14">
        <f>' 5. 报价曲线与均衡价格 4段'!Z43</f>
        <v>0</v>
      </c>
      <c r="K8" s="14">
        <f>' 5. 报价曲线与均衡价格 4段'!AA43</f>
        <v>0</v>
      </c>
      <c r="L8" s="14">
        <f>' 5. 报价曲线与均衡价格 4段'!AB43</f>
        <v>0</v>
      </c>
      <c r="M8" s="14">
        <f>' 5. 报价曲线与均衡价格 4段'!AC43</f>
        <v>0</v>
      </c>
      <c r="N8" s="14">
        <f>' 5. 报价曲线与均衡价格 4段'!AD43</f>
        <v>0</v>
      </c>
      <c r="O8" s="14">
        <f>' 5. 报价曲线与均衡价格 4段'!AE43</f>
        <v>0</v>
      </c>
      <c r="P8" s="15">
        <f>' 5. 报价曲线与均衡价格 4段'!AF43</f>
        <v>0</v>
      </c>
      <c r="R8" s="14">
        <f>' 5. 报价曲线与均衡价格 4段'!A43</f>
        <v>6</v>
      </c>
      <c r="S8" s="14">
        <f>' 5. 报价曲线与均衡价格 4段'!B43</f>
        <v>0</v>
      </c>
      <c r="T8" s="14">
        <f>' 5. 报价曲线与均衡价格 4段'!C43</f>
        <v>0</v>
      </c>
      <c r="U8" s="14">
        <f>' 5. 报价曲线与均衡价格 4段'!D43</f>
        <v>0</v>
      </c>
      <c r="V8" s="14">
        <f>' 5. 报价曲线与均衡价格 4段'!E43</f>
        <v>0</v>
      </c>
      <c r="AH8" s="14"/>
      <c r="AI8" s="14"/>
      <c r="AJ8" s="14"/>
    </row>
    <row r="9" spans="1:36">
      <c r="A9">
        <f t="shared" si="0"/>
        <v>6</v>
      </c>
      <c r="B9" s="14">
        <f>' 5. 报价曲线与均衡价格 4段'!R44</f>
        <v>906</v>
      </c>
      <c r="C9" s="14">
        <f>' 5. 报价曲线与均衡价格 4段'!S44</f>
        <v>0</v>
      </c>
      <c r="D9" s="14">
        <f>' 5. 报价曲线与均衡价格 4段'!T44</f>
        <v>0</v>
      </c>
      <c r="E9" s="14">
        <f>' 5. 报价曲线与均衡价格 4段'!U44</f>
        <v>0</v>
      </c>
      <c r="F9" s="14">
        <f>' 5. 报价曲线与均衡价格 4段'!V44</f>
        <v>1965</v>
      </c>
      <c r="G9" s="14">
        <f>' 5. 报价曲线与均衡价格 4段'!W44</f>
        <v>3475.5</v>
      </c>
      <c r="H9" s="14">
        <f>' 5. 报价曲线与均衡价格 4段'!X44</f>
        <v>3475.5</v>
      </c>
      <c r="I9" s="14">
        <f>' 5. 报价曲线与均衡价格 4段'!Y44</f>
        <v>0</v>
      </c>
      <c r="J9" s="14">
        <f>' 5. 报价曲线与均衡价格 4段'!Z44</f>
        <v>0</v>
      </c>
      <c r="K9" s="14">
        <f>' 5. 报价曲线与均衡价格 4段'!AA44</f>
        <v>0</v>
      </c>
      <c r="L9" s="14">
        <f>' 5. 报价曲线与均衡价格 4段'!AB44</f>
        <v>0</v>
      </c>
      <c r="M9" s="14">
        <f>' 5. 报价曲线与均衡价格 4段'!AC44</f>
        <v>0</v>
      </c>
      <c r="N9" s="14">
        <f>' 5. 报价曲线与均衡价格 4段'!AD44</f>
        <v>0</v>
      </c>
      <c r="O9" s="14">
        <f>' 5. 报价曲线与均衡价格 4段'!AE44</f>
        <v>0</v>
      </c>
      <c r="P9" s="15">
        <f>' 5. 报价曲线与均衡价格 4段'!AF44</f>
        <v>0</v>
      </c>
      <c r="R9" s="14">
        <f>' 5. 报价曲线与均衡价格 4段'!A44</f>
        <v>7</v>
      </c>
      <c r="S9" s="14">
        <f>' 5. 报价曲线与均衡价格 4段'!B44</f>
        <v>0</v>
      </c>
      <c r="T9" s="14">
        <f>' 5. 报价曲线与均衡价格 4段'!C44</f>
        <v>0</v>
      </c>
      <c r="U9" s="14">
        <f>' 5. 报价曲线与均衡价格 4段'!D44</f>
        <v>0</v>
      </c>
      <c r="V9" s="14">
        <f>' 5. 报价曲线与均衡价格 4段'!E44</f>
        <v>0</v>
      </c>
      <c r="X9" s="1" t="str">
        <f>'1.火电空间 日滚动'!D32</f>
        <v>机组</v>
      </c>
      <c r="Y9" s="1">
        <f>'1.火电空间 日滚动'!E32</f>
        <v>600</v>
      </c>
      <c r="Z9" s="1">
        <f>'1.火电空间 日滚动'!F32</f>
        <v>300</v>
      </c>
      <c r="AA9" s="1">
        <f>'1.火电空间 日滚动'!G32</f>
        <v>0</v>
      </c>
      <c r="AH9" s="14"/>
      <c r="AI9" s="14"/>
      <c r="AJ9" s="14"/>
    </row>
    <row r="10" spans="1:36">
      <c r="A10">
        <f t="shared" si="0"/>
        <v>7</v>
      </c>
      <c r="B10" s="14">
        <f>' 5. 报价曲线与均衡价格 4段'!R45</f>
        <v>966</v>
      </c>
      <c r="C10" s="14">
        <f>' 5. 报价曲线与均衡价格 4段'!S45</f>
        <v>0</v>
      </c>
      <c r="D10" s="14">
        <f>' 5. 报价曲线与均衡价格 4段'!T45</f>
        <v>0</v>
      </c>
      <c r="E10" s="14">
        <f>' 5. 报价曲线与均衡价格 4段'!U45</f>
        <v>0</v>
      </c>
      <c r="F10" s="14">
        <f>' 5. 报价曲线与均衡价格 4段'!V45</f>
        <v>1986</v>
      </c>
      <c r="G10" s="14">
        <f>' 5. 报价曲线与均衡价格 4段'!W45</f>
        <v>3491.25</v>
      </c>
      <c r="H10" s="14">
        <f>' 5. 报价曲线与均衡价格 4段'!X45</f>
        <v>3491.25</v>
      </c>
      <c r="I10" s="14">
        <f>' 5. 报价曲线与均衡价格 4段'!Y45</f>
        <v>0</v>
      </c>
      <c r="J10" s="14">
        <f>' 5. 报价曲线与均衡价格 4段'!Z45</f>
        <v>0</v>
      </c>
      <c r="K10" s="14">
        <f>' 5. 报价曲线与均衡价格 4段'!AA45</f>
        <v>0</v>
      </c>
      <c r="L10" s="14">
        <f>' 5. 报价曲线与均衡价格 4段'!AB45</f>
        <v>0</v>
      </c>
      <c r="M10" s="14">
        <f>' 5. 报价曲线与均衡价格 4段'!AC45</f>
        <v>0</v>
      </c>
      <c r="N10" s="14">
        <f>' 5. 报价曲线与均衡价格 4段'!AD45</f>
        <v>0</v>
      </c>
      <c r="O10" s="14">
        <f>' 5. 报价曲线与均衡价格 4段'!AE45</f>
        <v>0</v>
      </c>
      <c r="P10" s="15">
        <f>' 5. 报价曲线与均衡价格 4段'!AF45</f>
        <v>0</v>
      </c>
      <c r="R10" s="14">
        <f>' 5. 报价曲线与均衡价格 4段'!A45</f>
        <v>8</v>
      </c>
      <c r="S10" s="14">
        <f>' 5. 报价曲线与均衡价格 4段'!B45</f>
        <v>0</v>
      </c>
      <c r="T10" s="14">
        <f>' 5. 报价曲线与均衡价格 4段'!C45</f>
        <v>0</v>
      </c>
      <c r="U10" s="14">
        <f>' 5. 报价曲线与均衡价格 4段'!D45</f>
        <v>0</v>
      </c>
      <c r="V10" s="14">
        <f>' 5. 报价曲线与均衡价格 4段'!E45</f>
        <v>0</v>
      </c>
      <c r="X10" s="1" t="str">
        <f>'1.火电空间 日滚动'!D33</f>
        <v>机组总容量</v>
      </c>
      <c r="Y10" s="1">
        <f>'1.火电空间 日滚动'!E33</f>
        <v>9000</v>
      </c>
      <c r="Z10" s="1">
        <f>'1.火电空间 日滚动'!F33</f>
        <v>4500</v>
      </c>
      <c r="AA10" s="1">
        <f>'1.火电空间 日滚动'!G33</f>
        <v>0</v>
      </c>
    </row>
    <row r="11" spans="1:36">
      <c r="A11">
        <f t="shared" si="0"/>
        <v>8</v>
      </c>
      <c r="B11" s="14">
        <f>' 5. 报价曲线与均衡价格 4段'!R46</f>
        <v>1059</v>
      </c>
      <c r="C11" s="14">
        <f>' 5. 报价曲线与均衡价格 4段'!S46</f>
        <v>0</v>
      </c>
      <c r="D11" s="14">
        <f>' 5. 报价曲线与均衡价格 4段'!T46</f>
        <v>0</v>
      </c>
      <c r="E11" s="14">
        <f>' 5. 报价曲线与均衡价格 4段'!U46</f>
        <v>0</v>
      </c>
      <c r="F11" s="14">
        <f>' 5. 报价曲线与均衡价格 4段'!V46</f>
        <v>1998</v>
      </c>
      <c r="G11" s="14">
        <f>' 5. 报价曲线与均衡价格 4段'!W46</f>
        <v>3501.75</v>
      </c>
      <c r="H11" s="14">
        <f>' 5. 报价曲线与均衡价格 4段'!X46</f>
        <v>3501.75</v>
      </c>
      <c r="I11" s="14">
        <f>' 5. 报价曲线与均衡价格 4段'!Y46</f>
        <v>0</v>
      </c>
      <c r="J11" s="14">
        <f>' 5. 报价曲线与均衡价格 4段'!Z46</f>
        <v>0</v>
      </c>
      <c r="K11" s="14">
        <f>' 5. 报价曲线与均衡价格 4段'!AA46</f>
        <v>0</v>
      </c>
      <c r="L11" s="14">
        <f>' 5. 报价曲线与均衡价格 4段'!AB46</f>
        <v>0</v>
      </c>
      <c r="M11" s="14">
        <f>' 5. 报价曲线与均衡价格 4段'!AC46</f>
        <v>0</v>
      </c>
      <c r="N11" s="14">
        <f>' 5. 报价曲线与均衡价格 4段'!AD46</f>
        <v>0</v>
      </c>
      <c r="O11" s="14">
        <f>' 5. 报价曲线与均衡价格 4段'!AE46</f>
        <v>0</v>
      </c>
      <c r="P11" s="15">
        <f>' 5. 报价曲线与均衡价格 4段'!AF46</f>
        <v>0</v>
      </c>
      <c r="R11" s="14">
        <f>' 5. 报价曲线与均衡价格 4段'!A46</f>
        <v>9</v>
      </c>
      <c r="S11" s="14">
        <f>' 5. 报价曲线与均衡价格 4段'!B46</f>
        <v>0</v>
      </c>
      <c r="T11" s="14">
        <f>' 5. 报价曲线与均衡价格 4段'!C46</f>
        <v>0</v>
      </c>
      <c r="U11" s="14">
        <f>' 5. 报价曲线与均衡价格 4段'!D46</f>
        <v>0</v>
      </c>
      <c r="V11" s="14">
        <f>' 5. 报价曲线与均衡价格 4段'!E46</f>
        <v>0</v>
      </c>
      <c r="X11" s="1" t="str">
        <f>'1.火电空间 日滚动'!D34</f>
        <v>开机容量</v>
      </c>
      <c r="Y11" s="1">
        <f>'1.火电空间 日滚动'!E34</f>
        <v>9000</v>
      </c>
      <c r="Z11" s="1">
        <f>'1.火电空间 日滚动'!F34</f>
        <v>4500</v>
      </c>
      <c r="AA11" s="1">
        <f>'1.火电空间 日滚动'!G34</f>
        <v>0</v>
      </c>
    </row>
    <row r="12" spans="1:36">
      <c r="A12">
        <f t="shared" si="0"/>
        <v>9</v>
      </c>
      <c r="B12" s="14">
        <f>' 5. 报价曲线与均衡价格 4段'!R47</f>
        <v>1170</v>
      </c>
      <c r="C12" s="14">
        <f>' 5. 报价曲线与均衡价格 4段'!S47</f>
        <v>0</v>
      </c>
      <c r="D12" s="14">
        <f>' 5. 报价曲线与均衡价格 4段'!T47</f>
        <v>0</v>
      </c>
      <c r="E12" s="14">
        <f>' 5. 报价曲线与均衡价格 4段'!U47</f>
        <v>0</v>
      </c>
      <c r="F12" s="14">
        <f>' 5. 报价曲线与均衡价格 4段'!V47</f>
        <v>2007</v>
      </c>
      <c r="G12" s="14">
        <f>' 5. 报价曲线与均衡价格 4段'!W47</f>
        <v>3512.25</v>
      </c>
      <c r="H12" s="14">
        <f>' 5. 报价曲线与均衡价格 4段'!X47</f>
        <v>3512.25</v>
      </c>
      <c r="I12" s="14">
        <f>' 5. 报价曲线与均衡价格 4段'!Y47</f>
        <v>0</v>
      </c>
      <c r="J12" s="14">
        <f>' 5. 报价曲线与均衡价格 4段'!Z47</f>
        <v>0</v>
      </c>
      <c r="K12" s="14">
        <f>' 5. 报价曲线与均衡价格 4段'!AA47</f>
        <v>0</v>
      </c>
      <c r="L12" s="14">
        <f>' 5. 报价曲线与均衡价格 4段'!AB47</f>
        <v>0</v>
      </c>
      <c r="M12" s="14">
        <f>' 5. 报价曲线与均衡价格 4段'!AC47</f>
        <v>0</v>
      </c>
      <c r="N12" s="14">
        <f>' 5. 报价曲线与均衡价格 4段'!AD47</f>
        <v>0</v>
      </c>
      <c r="O12" s="14">
        <f>' 5. 报价曲线与均衡价格 4段'!AE47</f>
        <v>0</v>
      </c>
      <c r="P12" s="15">
        <f>' 5. 报价曲线与均衡价格 4段'!AF47</f>
        <v>0</v>
      </c>
      <c r="R12" s="14">
        <f>' 5. 报价曲线与均衡价格 4段'!A47</f>
        <v>10</v>
      </c>
      <c r="S12" s="14">
        <f>' 5. 报价曲线与均衡价格 4段'!B47</f>
        <v>0</v>
      </c>
      <c r="T12" s="14">
        <f>' 5. 报价曲线与均衡价格 4段'!C47</f>
        <v>0</v>
      </c>
      <c r="U12" s="14">
        <f>' 5. 报价曲线与均衡价格 4段'!D47</f>
        <v>0</v>
      </c>
      <c r="V12" s="14">
        <f>' 5. 报价曲线与均衡价格 4段'!E47</f>
        <v>0</v>
      </c>
      <c r="X12" s="1" t="str">
        <f>'1.火电空间 日滚动'!D35</f>
        <v>开机台数</v>
      </c>
      <c r="Y12" s="1">
        <f>'1.火电空间 日滚动'!E35</f>
        <v>15</v>
      </c>
      <c r="Z12" s="1">
        <f>'1.火电空间 日滚动'!F35</f>
        <v>15</v>
      </c>
      <c r="AA12" s="1">
        <f>'1.火电空间 日滚动'!G35</f>
        <v>0</v>
      </c>
    </row>
    <row r="13" spans="1:36">
      <c r="A13">
        <f t="shared" si="0"/>
        <v>10</v>
      </c>
      <c r="B13" s="14">
        <f>' 5. 报价曲线与均衡价格 4段'!R48</f>
        <v>1275</v>
      </c>
      <c r="C13" s="14">
        <f>' 5. 报价曲线与均衡价格 4段'!S48</f>
        <v>0</v>
      </c>
      <c r="D13" s="14">
        <f>' 5. 报价曲线与均衡价格 4段'!T48</f>
        <v>0</v>
      </c>
      <c r="E13" s="14">
        <f>' 5. 报价曲线与均衡价格 4段'!U48</f>
        <v>0</v>
      </c>
      <c r="F13" s="14">
        <f>' 5. 报价曲线与均衡价格 4段'!V48</f>
        <v>2004</v>
      </c>
      <c r="G13" s="14">
        <f>' 5. 报价曲线与均衡价格 4段'!W48</f>
        <v>3507</v>
      </c>
      <c r="H13" s="14">
        <f>' 5. 报价曲线与均衡价格 4段'!X48</f>
        <v>3507</v>
      </c>
      <c r="I13" s="14">
        <f>' 5. 报价曲线与均衡价格 4段'!Y48</f>
        <v>0</v>
      </c>
      <c r="J13" s="14">
        <f>' 5. 报价曲线与均衡价格 4段'!Z48</f>
        <v>0</v>
      </c>
      <c r="K13" s="1">
        <f>' 5. 报价曲线与均衡价格 4段'!AA48</f>
        <v>0</v>
      </c>
      <c r="L13" s="1">
        <f>' 5. 报价曲线与均衡价格 4段'!AB48</f>
        <v>0</v>
      </c>
      <c r="M13" s="1">
        <f>' 5. 报价曲线与均衡价格 4段'!AC48</f>
        <v>0</v>
      </c>
      <c r="N13" s="1">
        <f>' 5. 报价曲线与均衡价格 4段'!AD48</f>
        <v>0</v>
      </c>
      <c r="O13" s="1">
        <f>' 5. 报价曲线与均衡价格 4段'!AE48</f>
        <v>0</v>
      </c>
      <c r="P13">
        <f>' 5. 报价曲线与均衡价格 4段'!AF48</f>
        <v>0</v>
      </c>
      <c r="R13" s="14">
        <f>' 5. 报价曲线与均衡价格 4段'!A48</f>
        <v>11</v>
      </c>
      <c r="S13" s="14">
        <f>' 5. 报价曲线与均衡价格 4段'!B48</f>
        <v>0</v>
      </c>
      <c r="T13" s="14">
        <f>' 5. 报价曲线与均衡价格 4段'!C48</f>
        <v>0</v>
      </c>
      <c r="U13" s="14">
        <f>' 5. 报价曲线与均衡价格 4段'!D48</f>
        <v>0</v>
      </c>
      <c r="V13" s="14">
        <f>' 5. 报价曲线与均衡价格 4段'!E48</f>
        <v>0</v>
      </c>
    </row>
    <row r="14" spans="1:36">
      <c r="A14">
        <f t="shared" si="0"/>
        <v>11</v>
      </c>
      <c r="B14" s="14">
        <f>' 5. 报价曲线与均衡价格 4段'!R49</f>
        <v>1350</v>
      </c>
      <c r="C14" s="14">
        <f>' 5. 报价曲线与均衡价格 4段'!S49</f>
        <v>0</v>
      </c>
      <c r="D14" s="14">
        <f>' 5. 报价曲线与均衡价格 4段'!T49</f>
        <v>0</v>
      </c>
      <c r="E14" s="14">
        <f>' 5. 报价曲线与均衡价格 4段'!U49</f>
        <v>0</v>
      </c>
      <c r="F14" s="14">
        <f>' 5. 报价曲线与均衡价格 4段'!V49</f>
        <v>1992</v>
      </c>
      <c r="G14" s="14">
        <f>' 5. 报价曲线与均衡价格 4段'!W49</f>
        <v>3491.25</v>
      </c>
      <c r="H14" s="14">
        <f>' 5. 报价曲线与均衡价格 4段'!X49</f>
        <v>3491.25</v>
      </c>
      <c r="I14" s="14">
        <f>' 5. 报价曲线与均衡价格 4段'!Y49</f>
        <v>0</v>
      </c>
      <c r="J14" s="14">
        <f>' 5. 报价曲线与均衡价格 4段'!Z49</f>
        <v>0</v>
      </c>
      <c r="K14" s="14">
        <f>' 5. 报价曲线与均衡价格 4段'!AA49</f>
        <v>0</v>
      </c>
      <c r="L14" s="14">
        <f>' 5. 报价曲线与均衡价格 4段'!AB49</f>
        <v>0</v>
      </c>
      <c r="M14" s="14">
        <f>' 5. 报价曲线与均衡价格 4段'!AC49</f>
        <v>0</v>
      </c>
      <c r="N14" s="14">
        <f>' 5. 报价曲线与均衡价格 4段'!AD49</f>
        <v>0</v>
      </c>
      <c r="O14" s="14">
        <f>' 5. 报价曲线与均衡价格 4段'!AE49</f>
        <v>0</v>
      </c>
      <c r="P14" s="15">
        <f>' 5. 报价曲线与均衡价格 4段'!AF49</f>
        <v>0</v>
      </c>
      <c r="R14" s="14">
        <f>' 5. 报价曲线与均衡价格 4段'!A49</f>
        <v>12</v>
      </c>
      <c r="S14" s="14">
        <f>' 5. 报价曲线与均衡价格 4段'!B49</f>
        <v>0</v>
      </c>
      <c r="T14" s="14">
        <f>' 5. 报价曲线与均衡价格 4段'!C49</f>
        <v>0</v>
      </c>
      <c r="U14" s="14">
        <f>' 5. 报价曲线与均衡价格 4段'!D49</f>
        <v>0</v>
      </c>
      <c r="V14" s="14">
        <f>' 5. 报价曲线与均衡价格 4段'!E49</f>
        <v>0</v>
      </c>
    </row>
    <row r="15" spans="1:36">
      <c r="A15">
        <f t="shared" si="0"/>
        <v>12</v>
      </c>
      <c r="B15" s="14">
        <f>' 5. 报价曲线与均衡价格 4段'!R50</f>
        <v>1392</v>
      </c>
      <c r="C15" s="14">
        <f>' 5. 报价曲线与均衡价格 4段'!S50</f>
        <v>0</v>
      </c>
      <c r="D15" s="14">
        <f>' 5. 报价曲线与均衡价格 4段'!T50</f>
        <v>0</v>
      </c>
      <c r="E15" s="14">
        <f>' 5. 报价曲线与均衡价格 4段'!U50</f>
        <v>0</v>
      </c>
      <c r="F15" s="14">
        <f>' 5. 报价曲线与均衡价格 4段'!V50</f>
        <v>1977</v>
      </c>
      <c r="G15" s="14">
        <f>' 5. 报价曲线与均衡价格 4段'!W50</f>
        <v>3459.75</v>
      </c>
      <c r="H15" s="14">
        <f>' 5. 报价曲线与均衡价格 4段'!X50</f>
        <v>3459.75</v>
      </c>
      <c r="I15" s="14">
        <f>' 5. 报价曲线与均衡价格 4段'!Y50</f>
        <v>0</v>
      </c>
      <c r="J15" s="14">
        <f>' 5. 报价曲线与均衡价格 4段'!Z50</f>
        <v>0</v>
      </c>
      <c r="K15" s="14">
        <f>' 5. 报价曲线与均衡价格 4段'!AA50</f>
        <v>0</v>
      </c>
      <c r="L15" s="14">
        <f>' 5. 报价曲线与均衡价格 4段'!AB50</f>
        <v>0</v>
      </c>
      <c r="M15" s="14">
        <f>' 5. 报价曲线与均衡价格 4段'!AC50</f>
        <v>0</v>
      </c>
      <c r="N15" s="14">
        <f>' 5. 报价曲线与均衡价格 4段'!AD50</f>
        <v>0</v>
      </c>
      <c r="O15" s="14">
        <f>' 5. 报价曲线与均衡价格 4段'!AE50</f>
        <v>0</v>
      </c>
      <c r="P15" s="15">
        <f>' 5. 报价曲线与均衡价格 4段'!AF50</f>
        <v>0</v>
      </c>
      <c r="R15" s="14">
        <f>' 5. 报价曲线与均衡价格 4段'!A50</f>
        <v>13</v>
      </c>
      <c r="S15" s="14">
        <f>' 5. 报价曲线与均衡价格 4段'!B50</f>
        <v>0</v>
      </c>
      <c r="T15" s="14">
        <f>' 5. 报价曲线与均衡价格 4段'!C50</f>
        <v>0</v>
      </c>
      <c r="U15" s="14">
        <f>' 5. 报价曲线与均衡价格 4段'!D50</f>
        <v>0</v>
      </c>
      <c r="V15" s="14">
        <f>' 5. 报价曲线与均衡价格 4段'!E50</f>
        <v>0</v>
      </c>
    </row>
    <row r="16" spans="1:36">
      <c r="A16">
        <f t="shared" si="0"/>
        <v>13</v>
      </c>
      <c r="B16" s="14">
        <f>' 5. 报价曲线与均衡价格 4段'!R51</f>
        <v>1404</v>
      </c>
      <c r="C16" s="14">
        <f>' 5. 报价曲线与均衡价格 4段'!S51</f>
        <v>0</v>
      </c>
      <c r="D16" s="14">
        <f>' 5. 报价曲线与均衡价格 4段'!T51</f>
        <v>0</v>
      </c>
      <c r="E16" s="14">
        <f>' 5. 报价曲线与均衡价格 4段'!U51</f>
        <v>0</v>
      </c>
      <c r="F16" s="14">
        <f>' 5. 报价曲线与均衡价格 4段'!V51</f>
        <v>1974</v>
      </c>
      <c r="G16" s="14">
        <f>' 5. 报价曲线与均衡价格 4段'!W51</f>
        <v>3459.75</v>
      </c>
      <c r="H16" s="14">
        <f>' 5. 报价曲线与均衡价格 4段'!X51</f>
        <v>3459.75</v>
      </c>
      <c r="I16" s="14">
        <f>' 5. 报价曲线与均衡价格 4段'!Y51</f>
        <v>0</v>
      </c>
      <c r="J16" s="14">
        <f>' 5. 报价曲线与均衡价格 4段'!Z51</f>
        <v>0</v>
      </c>
      <c r="K16" s="14">
        <f>' 5. 报价曲线与均衡价格 4段'!AA51</f>
        <v>0</v>
      </c>
      <c r="L16" s="14">
        <f>' 5. 报价曲线与均衡价格 4段'!AB51</f>
        <v>0</v>
      </c>
      <c r="M16" s="14">
        <f>' 5. 报价曲线与均衡价格 4段'!AC51</f>
        <v>0</v>
      </c>
      <c r="N16" s="14">
        <f>' 5. 报价曲线与均衡价格 4段'!AD51</f>
        <v>0</v>
      </c>
      <c r="O16" s="14">
        <f>' 5. 报价曲线与均衡价格 4段'!AE51</f>
        <v>0</v>
      </c>
      <c r="P16" s="15">
        <f>' 5. 报价曲线与均衡价格 4段'!AF51</f>
        <v>0</v>
      </c>
      <c r="R16" s="14">
        <f>' 5. 报价曲线与均衡价格 4段'!A51</f>
        <v>14</v>
      </c>
      <c r="S16" s="14">
        <f>' 5. 报价曲线与均衡价格 4段'!B51</f>
        <v>0</v>
      </c>
      <c r="T16" s="14">
        <f>' 5. 报价曲线与均衡价格 4段'!C51</f>
        <v>0</v>
      </c>
      <c r="U16" s="14">
        <f>' 5. 报价曲线与均衡价格 4段'!D51</f>
        <v>0</v>
      </c>
      <c r="V16" s="14">
        <f>' 5. 报价曲线与均衡价格 4段'!E51</f>
        <v>0</v>
      </c>
    </row>
    <row r="17" spans="1:22">
      <c r="A17">
        <f t="shared" si="0"/>
        <v>14</v>
      </c>
      <c r="B17" s="14">
        <f>' 5. 报价曲线与均衡价格 4段'!R52</f>
        <v>1383</v>
      </c>
      <c r="C17" s="14">
        <f>' 5. 报价曲线与均衡价格 4段'!S52</f>
        <v>0</v>
      </c>
      <c r="D17" s="14">
        <f>' 5. 报价曲线与均衡价格 4段'!T52</f>
        <v>0</v>
      </c>
      <c r="E17" s="14">
        <f>' 5. 报价曲线与均衡价格 4段'!U52</f>
        <v>0</v>
      </c>
      <c r="F17" s="14">
        <f>' 5. 报价曲线与均衡价格 4段'!V52</f>
        <v>1992</v>
      </c>
      <c r="G17" s="14">
        <f>' 5. 报价曲线与均衡价格 4段'!W52</f>
        <v>3486</v>
      </c>
      <c r="H17" s="14">
        <f>' 5. 报价曲线与均衡价格 4段'!X52</f>
        <v>3486</v>
      </c>
      <c r="I17" s="14">
        <f>' 5. 报价曲线与均衡价格 4段'!Y52</f>
        <v>0</v>
      </c>
      <c r="J17" s="14">
        <f>' 5. 报价曲线与均衡价格 4段'!Z52</f>
        <v>0</v>
      </c>
      <c r="K17" s="14">
        <f>' 5. 报价曲线与均衡价格 4段'!AA52</f>
        <v>0</v>
      </c>
      <c r="L17" s="14">
        <f>' 5. 报价曲线与均衡价格 4段'!AB52</f>
        <v>0</v>
      </c>
      <c r="M17" s="14">
        <f>' 5. 报价曲线与均衡价格 4段'!AC52</f>
        <v>0</v>
      </c>
      <c r="N17" s="14">
        <f>' 5. 报价曲线与均衡价格 4段'!AD52</f>
        <v>0</v>
      </c>
      <c r="O17" s="14">
        <f>' 5. 报价曲线与均衡价格 4段'!AE52</f>
        <v>0</v>
      </c>
      <c r="P17" s="15">
        <f>' 5. 报价曲线与均衡价格 4段'!AF52</f>
        <v>0</v>
      </c>
      <c r="R17" s="14">
        <f>' 5. 报价曲线与均衡价格 4段'!A52</f>
        <v>15</v>
      </c>
      <c r="S17" s="14">
        <f>' 5. 报价曲线与均衡价格 4段'!B52</f>
        <v>0</v>
      </c>
      <c r="T17" s="14">
        <f>' 5. 报价曲线与均衡价格 4段'!C52</f>
        <v>0</v>
      </c>
      <c r="U17" s="14">
        <f>' 5. 报价曲线与均衡价格 4段'!D52</f>
        <v>0</v>
      </c>
      <c r="V17" s="14">
        <f>' 5. 报价曲线与均衡价格 4段'!E52</f>
        <v>0</v>
      </c>
    </row>
    <row r="18" spans="1:22">
      <c r="A18">
        <f t="shared" si="0"/>
        <v>15</v>
      </c>
      <c r="B18" s="14">
        <f>' 5. 报价曲线与均衡价格 4段'!R53</f>
        <v>1329</v>
      </c>
      <c r="C18" s="14">
        <f>' 5. 报价曲线与均衡价格 4段'!S53</f>
        <v>0</v>
      </c>
      <c r="D18" s="14">
        <f>' 5. 报价曲线与均衡价格 4段'!T53</f>
        <v>0</v>
      </c>
      <c r="E18" s="14">
        <f>' 5. 报价曲线与均衡价格 4段'!U53</f>
        <v>0</v>
      </c>
      <c r="F18" s="14">
        <f>' 5. 报价曲线与均衡价格 4段'!V53</f>
        <v>2028</v>
      </c>
      <c r="G18" s="14">
        <f>' 5. 报价曲线与均衡价格 4段'!W53</f>
        <v>3549</v>
      </c>
      <c r="H18" s="14">
        <f>' 5. 报价曲线与均衡价格 4段'!X53</f>
        <v>3549</v>
      </c>
      <c r="I18" s="14">
        <f>' 5. 报价曲线与均衡价格 4段'!Y53</f>
        <v>0</v>
      </c>
      <c r="J18" s="14">
        <f>' 5. 报价曲线与均衡价格 4段'!Z53</f>
        <v>0</v>
      </c>
      <c r="K18" s="14">
        <f>' 5. 报价曲线与均衡价格 4段'!AA53</f>
        <v>0</v>
      </c>
      <c r="L18" s="14">
        <f>' 5. 报价曲线与均衡价格 4段'!AB53</f>
        <v>0</v>
      </c>
      <c r="M18" s="14">
        <f>' 5. 报价曲线与均衡价格 4段'!AC53</f>
        <v>0</v>
      </c>
      <c r="N18" s="14">
        <f>' 5. 报价曲线与均衡价格 4段'!AD53</f>
        <v>0</v>
      </c>
      <c r="O18" s="14">
        <f>' 5. 报价曲线与均衡价格 4段'!AE53</f>
        <v>0</v>
      </c>
      <c r="P18" s="15">
        <f>' 5. 报价曲线与均衡价格 4段'!AF53</f>
        <v>0</v>
      </c>
      <c r="R18" s="14">
        <f>' 5. 报价曲线与均衡价格 4段'!A53</f>
        <v>16</v>
      </c>
      <c r="S18" s="14">
        <f>' 5. 报价曲线与均衡价格 4段'!B53</f>
        <v>0</v>
      </c>
      <c r="T18" s="14">
        <f>' 5. 报价曲线与均衡价格 4段'!C53</f>
        <v>0</v>
      </c>
      <c r="U18" s="14">
        <f>' 5. 报价曲线与均衡价格 4段'!D53</f>
        <v>0</v>
      </c>
      <c r="V18" s="14">
        <f>' 5. 报价曲线与均衡价格 4段'!E53</f>
        <v>0</v>
      </c>
    </row>
    <row r="19" spans="1:22">
      <c r="A19">
        <f t="shared" si="0"/>
        <v>16</v>
      </c>
      <c r="B19" s="14">
        <f>' 5. 报价曲线与均衡价格 4段'!R54</f>
        <v>1254</v>
      </c>
      <c r="C19" s="14">
        <f>' 5. 报价曲线与均衡价格 4段'!S54</f>
        <v>0</v>
      </c>
      <c r="D19" s="14">
        <f>' 5. 报价曲线与均衡价格 4段'!T54</f>
        <v>0</v>
      </c>
      <c r="E19" s="14">
        <f>' 5. 报价曲线与均衡价格 4段'!U54</f>
        <v>0</v>
      </c>
      <c r="F19" s="14">
        <f>' 5. 报价曲线与均衡价格 4段'!V54</f>
        <v>2079</v>
      </c>
      <c r="G19" s="14">
        <f>' 5. 报价曲线与均衡价格 4段'!W54</f>
        <v>3638.25</v>
      </c>
      <c r="H19" s="14">
        <f>' 5. 报价曲线与均衡价格 4段'!X54</f>
        <v>3638.25</v>
      </c>
      <c r="I19" s="14">
        <f>' 5. 报价曲线与均衡价格 4段'!Y54</f>
        <v>0</v>
      </c>
      <c r="J19" s="14">
        <f>' 5. 报价曲线与均衡价格 4段'!Z54</f>
        <v>0</v>
      </c>
      <c r="K19" s="14">
        <f>' 5. 报价曲线与均衡价格 4段'!AA54</f>
        <v>0</v>
      </c>
      <c r="L19" s="14">
        <f>' 5. 报价曲线与均衡价格 4段'!AB54</f>
        <v>0</v>
      </c>
      <c r="M19" s="14">
        <f>' 5. 报价曲线与均衡价格 4段'!AC54</f>
        <v>0</v>
      </c>
      <c r="N19" s="14">
        <f>' 5. 报价曲线与均衡价格 4段'!AD54</f>
        <v>0</v>
      </c>
      <c r="O19" s="14">
        <f>' 5. 报价曲线与均衡价格 4段'!AE54</f>
        <v>0</v>
      </c>
      <c r="P19" s="15">
        <f>' 5. 报价曲线与均衡价格 4段'!AF54</f>
        <v>0</v>
      </c>
      <c r="R19" s="14">
        <f>' 5. 报价曲线与均衡价格 4段'!A54</f>
        <v>17</v>
      </c>
      <c r="S19" s="14">
        <f>' 5. 报价曲线与均衡价格 4段'!B54</f>
        <v>0</v>
      </c>
      <c r="T19" s="14">
        <f>' 5. 报价曲线与均衡价格 4段'!C54</f>
        <v>0</v>
      </c>
      <c r="U19" s="14">
        <f>' 5. 报价曲线与均衡价格 4段'!D54</f>
        <v>0</v>
      </c>
      <c r="V19" s="14">
        <f>' 5. 报价曲线与均衡价格 4段'!E54</f>
        <v>0</v>
      </c>
    </row>
    <row r="20" spans="1:22">
      <c r="A20">
        <f t="shared" si="0"/>
        <v>17</v>
      </c>
      <c r="B20" s="14">
        <f>' 5. 报价曲线与均衡价格 4段'!R55</f>
        <v>1170</v>
      </c>
      <c r="C20" s="14">
        <f>' 5. 报价曲线与均衡价格 4段'!S55</f>
        <v>0</v>
      </c>
      <c r="D20" s="14">
        <f>' 5. 报价曲线与均衡价格 4段'!T55</f>
        <v>0</v>
      </c>
      <c r="E20" s="14">
        <f>' 5. 报价曲线与均衡价格 4段'!U55</f>
        <v>0</v>
      </c>
      <c r="F20" s="14">
        <f>' 5. 报价曲线与均衡价格 4段'!V55</f>
        <v>2124</v>
      </c>
      <c r="G20" s="14">
        <f>' 5. 报价曲线与均衡价格 4段'!W55</f>
        <v>3717</v>
      </c>
      <c r="H20" s="14">
        <f>' 5. 报价曲线与均衡价格 4段'!X55</f>
        <v>3717</v>
      </c>
      <c r="I20" s="14">
        <f>' 5. 报价曲线与均衡价格 4段'!Y55</f>
        <v>0</v>
      </c>
      <c r="J20" s="14">
        <f>' 5. 报价曲线与均衡价格 4段'!Z55</f>
        <v>0</v>
      </c>
      <c r="K20" s="14">
        <f>' 5. 报价曲线与均衡价格 4段'!AA55</f>
        <v>0</v>
      </c>
      <c r="L20" s="14">
        <f>' 5. 报价曲线与均衡价格 4段'!AB55</f>
        <v>0</v>
      </c>
      <c r="M20" s="14">
        <f>' 5. 报价曲线与均衡价格 4段'!AC55</f>
        <v>0</v>
      </c>
      <c r="N20" s="14">
        <f>' 5. 报价曲线与均衡价格 4段'!AD55</f>
        <v>0</v>
      </c>
      <c r="O20" s="14">
        <f>' 5. 报价曲线与均衡价格 4段'!AE55</f>
        <v>0</v>
      </c>
      <c r="P20" s="15">
        <f>' 5. 报价曲线与均衡价格 4段'!AF55</f>
        <v>0</v>
      </c>
      <c r="R20" s="14">
        <f>' 5. 报价曲线与均衡价格 4段'!A55</f>
        <v>18</v>
      </c>
      <c r="S20" s="14">
        <f>' 5. 报价曲线与均衡价格 4段'!B55</f>
        <v>0</v>
      </c>
      <c r="T20" s="14">
        <f>' 5. 报价曲线与均衡价格 4段'!C55</f>
        <v>0</v>
      </c>
      <c r="U20" s="14">
        <f>' 5. 报价曲线与均衡价格 4段'!D55</f>
        <v>0</v>
      </c>
      <c r="V20" s="14">
        <f>' 5. 报价曲线与均衡价格 4段'!E55</f>
        <v>0</v>
      </c>
    </row>
    <row r="21" spans="1:22">
      <c r="A21">
        <f t="shared" si="0"/>
        <v>18</v>
      </c>
      <c r="B21" s="14">
        <f>' 5. 报价曲线与均衡价格 4段'!R56</f>
        <v>1098</v>
      </c>
      <c r="C21" s="14">
        <f>' 5. 报价曲线与均衡价格 4段'!S56</f>
        <v>0</v>
      </c>
      <c r="D21" s="14">
        <f>' 5. 报价曲线与均衡价格 4段'!T56</f>
        <v>0</v>
      </c>
      <c r="E21" s="14">
        <f>' 5. 报价曲线与均衡价格 4段'!U56</f>
        <v>0</v>
      </c>
      <c r="F21" s="14">
        <f>' 5. 报价曲线与均衡价格 4段'!V56</f>
        <v>2154</v>
      </c>
      <c r="G21" s="14">
        <f>' 5. 报价曲线与均衡价格 4段'!W56</f>
        <v>3769.5</v>
      </c>
      <c r="H21" s="14">
        <f>' 5. 报价曲线与均衡价格 4段'!X56</f>
        <v>3769.5</v>
      </c>
      <c r="I21" s="14">
        <f>' 5. 报价曲线与均衡价格 4段'!Y56</f>
        <v>0</v>
      </c>
      <c r="J21" s="14">
        <f>' 5. 报价曲线与均衡价格 4段'!Z56</f>
        <v>0</v>
      </c>
      <c r="K21" s="14">
        <f>' 5. 报价曲线与均衡价格 4段'!AA56</f>
        <v>0</v>
      </c>
      <c r="L21" s="14">
        <f>' 5. 报价曲线与均衡价格 4段'!AB56</f>
        <v>0</v>
      </c>
      <c r="M21" s="14">
        <f>' 5. 报价曲线与均衡价格 4段'!AC56</f>
        <v>0</v>
      </c>
      <c r="N21" s="14">
        <f>' 5. 报价曲线与均衡价格 4段'!AD56</f>
        <v>0</v>
      </c>
      <c r="O21" s="14">
        <f>' 5. 报价曲线与均衡价格 4段'!AE56</f>
        <v>0</v>
      </c>
      <c r="P21" s="15">
        <f>' 5. 报价曲线与均衡价格 4段'!AF56</f>
        <v>0</v>
      </c>
      <c r="R21" s="14">
        <f>' 5. 报价曲线与均衡价格 4段'!A56</f>
        <v>19</v>
      </c>
      <c r="S21" s="14">
        <f>' 5. 报价曲线与均衡价格 4段'!B56</f>
        <v>0</v>
      </c>
      <c r="T21" s="14">
        <f>' 5. 报价曲线与均衡价格 4段'!C56</f>
        <v>0</v>
      </c>
      <c r="U21" s="14">
        <f>' 5. 报价曲线与均衡价格 4段'!D56</f>
        <v>0</v>
      </c>
      <c r="V21" s="14">
        <f>' 5. 报价曲线与均衡价格 4段'!E56</f>
        <v>0</v>
      </c>
    </row>
    <row r="22" spans="1:22">
      <c r="A22">
        <f t="shared" si="0"/>
        <v>19</v>
      </c>
      <c r="B22" s="14">
        <f>' 5. 报价曲线与均衡价格 4段'!R57</f>
        <v>1053</v>
      </c>
      <c r="C22" s="14">
        <f>' 5. 报价曲线与均衡价格 4段'!S57</f>
        <v>0</v>
      </c>
      <c r="D22" s="14">
        <f>' 5. 报价曲线与均衡价格 4段'!T57</f>
        <v>0</v>
      </c>
      <c r="E22" s="14">
        <f>' 5. 报价曲线与均衡价格 4段'!U57</f>
        <v>0</v>
      </c>
      <c r="F22" s="14">
        <f>' 5. 报价曲线与均衡价格 4段'!V57</f>
        <v>2154</v>
      </c>
      <c r="G22" s="14">
        <f>' 5. 报价曲线与均衡价格 4段'!W57</f>
        <v>3774.75</v>
      </c>
      <c r="H22" s="14">
        <f>' 5. 报价曲线与均衡价格 4段'!X57</f>
        <v>3774.75</v>
      </c>
      <c r="I22" s="14">
        <f>' 5. 报价曲线与均衡价格 4段'!Y57</f>
        <v>0</v>
      </c>
      <c r="J22" s="14">
        <f>' 5. 报价曲线与均衡价格 4段'!Z57</f>
        <v>0</v>
      </c>
      <c r="K22" s="14">
        <f>' 5. 报价曲线与均衡价格 4段'!AA57</f>
        <v>0</v>
      </c>
      <c r="L22" s="14">
        <f>' 5. 报价曲线与均衡价格 4段'!AB57</f>
        <v>0</v>
      </c>
      <c r="M22" s="14">
        <f>' 5. 报价曲线与均衡价格 4段'!AC57</f>
        <v>0</v>
      </c>
      <c r="N22" s="14">
        <f>' 5. 报价曲线与均衡价格 4段'!AD57</f>
        <v>0</v>
      </c>
      <c r="O22" s="14">
        <f>' 5. 报价曲线与均衡价格 4段'!AE57</f>
        <v>0</v>
      </c>
      <c r="P22" s="15">
        <f>' 5. 报价曲线与均衡价格 4段'!AF57</f>
        <v>0</v>
      </c>
      <c r="R22" s="14">
        <f>' 5. 报价曲线与均衡价格 4段'!A57</f>
        <v>20</v>
      </c>
      <c r="S22" s="14">
        <f>' 5. 报价曲线与均衡价格 4段'!B57</f>
        <v>600</v>
      </c>
      <c r="T22" s="14">
        <f>' 5. 报价曲线与均衡价格 4段'!C57</f>
        <v>340.7431975</v>
      </c>
      <c r="U22" s="14">
        <f>' 5. 报价曲线与均衡价格 4段'!D57</f>
        <v>1125</v>
      </c>
      <c r="V22" s="14">
        <f>' 5. 报价曲线与均衡价格 4段'!E57</f>
        <v>1125</v>
      </c>
    </row>
    <row r="23" spans="1:22">
      <c r="A23">
        <f t="shared" si="0"/>
        <v>20</v>
      </c>
      <c r="B23" s="17">
        <f>' 5. 报价曲线与均衡价格 4段'!R58</f>
        <v>1041</v>
      </c>
      <c r="C23" s="17">
        <f>' 5. 报价曲线与均衡价格 4段'!S58</f>
        <v>0</v>
      </c>
      <c r="D23" s="17">
        <f>' 5. 报价曲线与均衡价格 4段'!T58</f>
        <v>0</v>
      </c>
      <c r="E23" s="17">
        <f>' 5. 报价曲线与均衡价格 4段'!U58</f>
        <v>0</v>
      </c>
      <c r="F23" s="17">
        <f>' 5. 报价曲线与均衡价格 4段'!V58</f>
        <v>2133</v>
      </c>
      <c r="G23" s="17">
        <f>' 5. 报价曲线与均衡价格 4段'!W58</f>
        <v>3738</v>
      </c>
      <c r="H23" s="17">
        <f>' 5. 报价曲线与均衡价格 4段'!X58</f>
        <v>3738</v>
      </c>
      <c r="I23" s="17">
        <f>' 5. 报价曲线与均衡价格 4段'!Y58</f>
        <v>0</v>
      </c>
      <c r="J23" s="17">
        <f>' 5. 报价曲线与均衡价格 4段'!Z58</f>
        <v>0</v>
      </c>
      <c r="K23" s="17">
        <f>' 5. 报价曲线与均衡价格 4段'!AA58</f>
        <v>0</v>
      </c>
      <c r="L23" s="17">
        <f>' 5. 报价曲线与均衡价格 4段'!AB58</f>
        <v>0</v>
      </c>
      <c r="M23" s="17">
        <f>' 5. 报价曲线与均衡价格 4段'!AC58</f>
        <v>0</v>
      </c>
      <c r="N23" s="17">
        <f>' 5. 报价曲线与均衡价格 4段'!AD58</f>
        <v>0</v>
      </c>
      <c r="O23" s="17">
        <f>' 5. 报价曲线与均衡价格 4段'!AE58</f>
        <v>0</v>
      </c>
      <c r="P23" s="15">
        <f>' 5. 报价曲线与均衡价格 4段'!AF58</f>
        <v>0</v>
      </c>
      <c r="R23" s="14">
        <f>' 5. 报价曲线与均衡价格 4段'!A58</f>
        <v>21</v>
      </c>
      <c r="S23" s="14">
        <f>' 5. 报价曲线与均衡价格 4段'!B58</f>
        <v>600</v>
      </c>
      <c r="T23" s="14">
        <f>' 5. 报价曲线与均衡价格 4段'!C58</f>
        <v>357.952015</v>
      </c>
      <c r="U23" s="14">
        <f>' 5. 报价曲线与均衡价格 4段'!D58</f>
        <v>1125</v>
      </c>
      <c r="V23" s="14">
        <f>' 5. 报价曲线与均衡价格 4段'!E58</f>
        <v>2250</v>
      </c>
    </row>
    <row r="24" spans="1:22">
      <c r="A24">
        <f t="shared" si="0"/>
        <v>21</v>
      </c>
      <c r="B24" s="14">
        <f>' 5. 报价曲线与均衡价格 4段'!R59</f>
        <v>1053</v>
      </c>
      <c r="C24" s="14">
        <f>' 5. 报价曲线与均衡价格 4段'!S59</f>
        <v>0</v>
      </c>
      <c r="D24" s="14">
        <f>' 5. 报价曲线与均衡价格 4段'!T59</f>
        <v>0</v>
      </c>
      <c r="E24" s="14">
        <f>' 5. 报价曲线与均衡价格 4段'!U59</f>
        <v>0</v>
      </c>
      <c r="F24" s="14">
        <f>' 5. 报价曲线与均衡价格 4段'!V59</f>
        <v>2097</v>
      </c>
      <c r="G24" s="14">
        <f>' 5. 报价曲线与均衡价格 4段'!W59</f>
        <v>3664.5</v>
      </c>
      <c r="H24" s="14">
        <f>' 5. 报价曲线与均衡价格 4段'!X59</f>
        <v>3664.5</v>
      </c>
      <c r="I24" s="14">
        <f>' 5. 报价曲线与均衡价格 4段'!Y59</f>
        <v>0</v>
      </c>
      <c r="J24" s="14">
        <f>' 5. 报价曲线与均衡价格 4段'!Z59</f>
        <v>0</v>
      </c>
      <c r="K24" s="14">
        <f>' 5. 报价曲线与均衡价格 4段'!AA59</f>
        <v>0</v>
      </c>
      <c r="L24" s="14">
        <f>' 5. 报价曲线与均衡价格 4段'!AB59</f>
        <v>0</v>
      </c>
      <c r="M24" s="14">
        <f>' 5. 报价曲线与均衡价格 4段'!AC59</f>
        <v>0</v>
      </c>
      <c r="N24" s="14">
        <f>' 5. 报价曲线与均衡价格 4段'!AD59</f>
        <v>0</v>
      </c>
      <c r="O24" s="14">
        <f>' 5. 报价曲线与均衡价格 4段'!AE59</f>
        <v>0</v>
      </c>
      <c r="P24" s="15">
        <f>' 5. 报价曲线与均衡价格 4段'!AF59</f>
        <v>0</v>
      </c>
      <c r="R24" s="14">
        <f>' 5. 报价曲线与均衡价格 4段'!A59</f>
        <v>22</v>
      </c>
      <c r="S24" s="14">
        <f>' 5. 报价曲线与均衡价格 4段'!B59</f>
        <v>300</v>
      </c>
      <c r="T24" s="14">
        <f>' 5. 报价曲线与均衡价格 4段'!C59</f>
        <v>367.507412</v>
      </c>
      <c r="U24" s="14">
        <f>' 5. 报价曲线与均衡价格 4段'!D59</f>
        <v>562.5</v>
      </c>
      <c r="V24" s="14">
        <f>' 5. 报价曲线与均衡价格 4段'!E59</f>
        <v>2812.5</v>
      </c>
    </row>
    <row r="25" spans="1:22">
      <c r="A25">
        <f t="shared" si="0"/>
        <v>22</v>
      </c>
      <c r="B25" s="14">
        <f>' 5. 报价曲线与均衡价格 4段'!R60</f>
        <v>1098</v>
      </c>
      <c r="C25" s="14">
        <f>' 5. 报价曲线与均衡价格 4段'!S60</f>
        <v>0</v>
      </c>
      <c r="D25" s="14">
        <f>' 5. 报价曲线与均衡价格 4段'!T60</f>
        <v>0</v>
      </c>
      <c r="E25" s="14">
        <f>' 5. 报价曲线与均衡价格 4段'!U60</f>
        <v>0</v>
      </c>
      <c r="F25" s="14">
        <f>' 5. 报价曲线与均衡价格 4段'!V60</f>
        <v>2049</v>
      </c>
      <c r="G25" s="14">
        <f>' 5. 报价曲线与均衡价格 4段'!W60</f>
        <v>3575.25</v>
      </c>
      <c r="H25" s="14">
        <f>' 5. 报价曲线与均衡价格 4段'!X60</f>
        <v>3575.25</v>
      </c>
      <c r="I25" s="14">
        <f>' 5. 报价曲线与均衡价格 4段'!Y60</f>
        <v>0</v>
      </c>
      <c r="J25" s="14">
        <f>' 5. 报价曲线与均衡价格 4段'!Z60</f>
        <v>0</v>
      </c>
      <c r="K25" s="14">
        <f>' 5. 报价曲线与均衡价格 4段'!AA60</f>
        <v>0</v>
      </c>
      <c r="L25" s="14">
        <f>' 5. 报价曲线与均衡价格 4段'!AB60</f>
        <v>0</v>
      </c>
      <c r="M25" s="14">
        <f>' 5. 报价曲线与均衡价格 4段'!AC60</f>
        <v>0</v>
      </c>
      <c r="N25" s="14">
        <f>' 5. 报价曲线与均衡价格 4段'!AD60</f>
        <v>0</v>
      </c>
      <c r="O25" s="14">
        <f>' 5. 报价曲线与均衡价格 4段'!AE60</f>
        <v>0</v>
      </c>
      <c r="P25" s="15">
        <f>' 5. 报价曲线与均衡价格 4段'!AF60</f>
        <v>0</v>
      </c>
      <c r="R25" s="14">
        <f>' 5. 报价曲线与均衡价格 4段'!A60</f>
        <v>23</v>
      </c>
      <c r="S25" s="14">
        <f>' 5. 报价曲线与均衡价格 4段'!B60</f>
        <v>600</v>
      </c>
      <c r="T25" s="14">
        <f>' 5. 报价曲线与均衡价格 4段'!C60</f>
        <v>375.1608325</v>
      </c>
      <c r="U25" s="14">
        <f>' 5. 报价曲线与均衡价格 4段'!D60</f>
        <v>1125</v>
      </c>
      <c r="V25" s="14">
        <f>' 5. 报价曲线与均衡价格 4段'!E60</f>
        <v>3937.5</v>
      </c>
    </row>
    <row r="26" spans="1:22">
      <c r="A26">
        <f t="shared" si="0"/>
        <v>23</v>
      </c>
      <c r="B26" s="14">
        <f>' 5. 报价曲线与均衡价格 4段'!R61</f>
        <v>1152</v>
      </c>
      <c r="C26" s="14">
        <f>' 5. 报价曲线与均衡价格 4段'!S61</f>
        <v>0</v>
      </c>
      <c r="D26" s="14">
        <f>' 5. 报价曲线与均衡价格 4段'!T61</f>
        <v>0</v>
      </c>
      <c r="E26" s="14">
        <f>' 5. 报价曲线与均衡价格 4段'!U61</f>
        <v>0</v>
      </c>
      <c r="F26" s="14">
        <f>' 5. 报价曲线与均衡价格 4段'!V61</f>
        <v>2013</v>
      </c>
      <c r="G26" s="14">
        <f>' 5. 报价曲线与均衡价格 4段'!W61</f>
        <v>3501.75</v>
      </c>
      <c r="H26" s="14">
        <f>' 5. 报价曲线与均衡价格 4段'!X61</f>
        <v>3501.75</v>
      </c>
      <c r="I26" s="14">
        <f>' 5. 报价曲线与均衡价格 4段'!Y61</f>
        <v>0</v>
      </c>
      <c r="J26" s="14">
        <f>' 5. 报价曲线与均衡价格 4段'!Z61</f>
        <v>0</v>
      </c>
      <c r="K26" s="14">
        <f>' 5. 报价曲线与均衡价格 4段'!AA61</f>
        <v>0</v>
      </c>
      <c r="L26" s="14">
        <f>' 5. 报价曲线与均衡价格 4段'!AB61</f>
        <v>0</v>
      </c>
      <c r="M26" s="14">
        <f>' 5. 报价曲线与均衡价格 4段'!AC61</f>
        <v>0</v>
      </c>
      <c r="N26" s="14">
        <f>' 5. 报价曲线与均衡价格 4段'!AD61</f>
        <v>0</v>
      </c>
      <c r="O26" s="14">
        <f>' 5. 报价曲线与均衡价格 4段'!AE61</f>
        <v>0</v>
      </c>
      <c r="P26" s="15">
        <f>' 5. 报价曲线与均衡价格 4段'!AF61</f>
        <v>0</v>
      </c>
      <c r="R26" s="14">
        <f>' 5. 报价曲线与均衡价格 4段'!A61</f>
        <v>24</v>
      </c>
      <c r="S26" s="14">
        <f>' 5. 报价曲线与均衡价格 4段'!B61</f>
        <v>300</v>
      </c>
      <c r="T26" s="14">
        <f>' 5. 报价曲线与均衡价格 4段'!C61</f>
        <v>379.05812</v>
      </c>
      <c r="U26" s="14">
        <f>' 5. 报价曲线与均衡价格 4段'!D61</f>
        <v>562.5</v>
      </c>
      <c r="V26" s="14">
        <f>' 5. 报价曲线与均衡价格 4段'!E61</f>
        <v>4500</v>
      </c>
    </row>
    <row r="27" spans="1:22">
      <c r="I27" s="15"/>
      <c r="J27" s="15"/>
      <c r="K27" s="15"/>
      <c r="L27" s="15"/>
      <c r="M27" s="15"/>
      <c r="N27" s="15"/>
      <c r="R27" s="14">
        <f>' 5. 报价曲线与均衡价格 4段'!A62</f>
        <v>25</v>
      </c>
      <c r="S27" s="14">
        <f>' 5. 报价曲线与均衡价格 4段'!B62</f>
        <v>300</v>
      </c>
      <c r="T27" s="14">
        <f>' 5. 报价曲线与均衡价格 4段'!C62</f>
        <v>390.608828</v>
      </c>
      <c r="U27" s="14">
        <f>' 5. 报价曲线与均衡价格 4段'!D62</f>
        <v>562.5</v>
      </c>
      <c r="V27" s="14">
        <f>' 5. 报价曲线与均衡价格 4段'!E62</f>
        <v>5062.5</v>
      </c>
    </row>
    <row r="28" spans="1:22">
      <c r="I28" s="15"/>
      <c r="J28" s="15"/>
      <c r="K28" s="15"/>
      <c r="L28" s="15"/>
      <c r="M28" s="15"/>
      <c r="N28" s="15"/>
      <c r="R28" s="14">
        <f>' 5. 报价曲线与均衡价格 4段'!A63</f>
        <v>26</v>
      </c>
      <c r="S28" s="14">
        <f>' 5. 报价曲线与均衡价格 4段'!B63</f>
        <v>600</v>
      </c>
      <c r="T28" s="14">
        <f>' 5. 报价曲线与均衡价格 4段'!C63</f>
        <v>392.36965</v>
      </c>
      <c r="U28" s="14">
        <f>' 5. 报价曲线与均衡价格 4段'!D63</f>
        <v>1125</v>
      </c>
      <c r="V28" s="14">
        <f>' 5. 报价曲线与均衡价格 4段'!E63</f>
        <v>6187.5</v>
      </c>
    </row>
    <row r="29" spans="1:22">
      <c r="I29" s="15"/>
      <c r="J29" s="15"/>
      <c r="K29" s="15"/>
      <c r="L29" s="15"/>
      <c r="M29" s="15"/>
      <c r="N29" s="15"/>
      <c r="R29" s="14">
        <f>' 5. 报价曲线与均衡价格 4段'!A64</f>
        <v>27</v>
      </c>
      <c r="S29" s="14">
        <f>' 5. 报价曲线与均衡价格 4段'!B64</f>
        <v>300</v>
      </c>
      <c r="T29" s="14">
        <f>' 5. 报价曲线与均衡价格 4段'!C64</f>
        <v>402.159536</v>
      </c>
      <c r="U29" s="14">
        <f>' 5. 报价曲线与均衡价格 4段'!D64</f>
        <v>562.5</v>
      </c>
      <c r="V29" s="14">
        <f>' 5. 报价曲线与均衡价格 4段'!E64</f>
        <v>6750</v>
      </c>
    </row>
    <row r="30" spans="1:22">
      <c r="H30" s="15"/>
      <c r="I30" s="15"/>
      <c r="J30" s="15"/>
      <c r="K30" s="15"/>
      <c r="L30" s="15"/>
      <c r="M30" s="15"/>
    </row>
    <row r="31" spans="1:22">
      <c r="H31" s="15"/>
      <c r="I31" s="15"/>
      <c r="J31" s="15"/>
      <c r="K31" s="15"/>
      <c r="L31" s="15"/>
      <c r="M31" s="15"/>
    </row>
    <row r="32" spans="1:22">
      <c r="H32" s="15"/>
      <c r="I32" s="15"/>
      <c r="J32" s="15"/>
      <c r="K32" s="15"/>
      <c r="L32" s="15"/>
      <c r="M32" s="15"/>
    </row>
    <row r="33" ht="120" customHeight="1" spans="1:35">
      <c r="H33" s="15"/>
      <c r="I33" s="15"/>
      <c r="J33" s="15"/>
      <c r="K33" s="15"/>
      <c r="L33" s="18" t="s">
        <v>301</v>
      </c>
      <c r="M33" s="18"/>
      <c r="N33" s="18"/>
      <c r="O33" s="18"/>
      <c r="P33" s="18"/>
      <c r="Q33" s="18"/>
      <c r="R33" s="18"/>
      <c r="S33" s="18"/>
      <c r="T33" s="18"/>
      <c r="U33" s="18"/>
    </row>
    <row r="34" spans="1:35">
      <c r="H34" s="15"/>
      <c r="I34" s="15"/>
      <c r="J34" s="15"/>
      <c r="K34" s="15"/>
      <c r="L34" s="15"/>
      <c r="M34" s="15"/>
    </row>
    <row r="35" spans="1:35">
      <c r="H35" s="15"/>
      <c r="I35" s="15"/>
      <c r="J35" s="15"/>
      <c r="K35" s="15"/>
      <c r="L35" s="15"/>
      <c r="M35" s="15"/>
    </row>
    <row r="38" spans="1:35">
      <c r="AF38" s="14"/>
      <c r="AG38" s="14"/>
      <c r="AH38" s="14"/>
      <c r="AI38" s="14"/>
    </row>
    <row r="39" ht="23.25" spans="1:35">
      <c r="G39">
        <v>0</v>
      </c>
      <c r="K39" s="19" t="s">
        <v>302</v>
      </c>
      <c r="L39" s="19"/>
      <c r="M39" t="s">
        <v>303</v>
      </c>
      <c r="Q39" s="20" t="s">
        <v>304</v>
      </c>
      <c r="R39" s="21">
        <f>SUMPRODUCT(D41:D67,G41:G67)</f>
        <v>3358559.0674131</v>
      </c>
      <c r="S39" s="22" t="s">
        <v>305</v>
      </c>
      <c r="T39" s="23">
        <v>20</v>
      </c>
      <c r="V39" s="20" t="s">
        <v>306</v>
      </c>
      <c r="W39" s="24" t="e">
        <f>T90</f>
        <v>#VALUE!</v>
      </c>
      <c r="AF39" s="14"/>
      <c r="AG39" s="14"/>
      <c r="AH39" s="14"/>
      <c r="AI39" s="14"/>
    </row>
    <row r="40" ht="20.25" spans="1:35">
      <c r="A40" s="16"/>
      <c r="B40" s="14" t="str">
        <f t="shared" ref="B40:B67" si="1">R2</f>
        <v>段</v>
      </c>
      <c r="C40" s="25" t="s">
        <v>149</v>
      </c>
      <c r="D40" s="25" t="s">
        <v>141</v>
      </c>
      <c r="E40" s="25" t="s">
        <v>307</v>
      </c>
      <c r="F40" s="25" t="s">
        <v>308</v>
      </c>
      <c r="G40" s="25" t="s">
        <v>309</v>
      </c>
      <c r="K40" s="26" t="s">
        <v>310</v>
      </c>
      <c r="L40" s="26" t="s">
        <v>311</v>
      </c>
      <c r="M40" s="26" t="s">
        <v>312</v>
      </c>
      <c r="Q40" s="27" t="s">
        <v>313</v>
      </c>
      <c r="R40" s="27"/>
      <c r="S40" s="27"/>
      <c r="T40" s="14"/>
      <c r="AF40" s="14"/>
      <c r="AG40" s="14"/>
      <c r="AH40" s="14"/>
      <c r="AI40" s="14"/>
    </row>
    <row r="41" ht="20.25" spans="1:35">
      <c r="A41" s="16"/>
      <c r="B41" s="14">
        <f t="shared" si="1"/>
        <v>1</v>
      </c>
      <c r="C41" s="14">
        <f t="shared" ref="C41:C67" si="2">S3</f>
        <v>0</v>
      </c>
      <c r="D41" s="14">
        <f t="shared" ref="D41:D67" si="3">T3</f>
        <v>0</v>
      </c>
      <c r="E41" s="14">
        <f t="shared" ref="E41:E67" si="4">U3</f>
        <v>0</v>
      </c>
      <c r="F41" s="14" t="s">
        <v>314</v>
      </c>
      <c r="G41" s="28">
        <v>0</v>
      </c>
      <c r="J41">
        <v>1</v>
      </c>
      <c r="K41" s="29">
        <v>859.621073319027</v>
      </c>
      <c r="L41" s="29">
        <v>-824.440766708838</v>
      </c>
      <c r="M41" s="26">
        <v>-1</v>
      </c>
      <c r="Q41" s="27" t="s">
        <v>315</v>
      </c>
      <c r="R41" s="27">
        <f>Q100</f>
        <v>17078.9</v>
      </c>
      <c r="S41" s="27">
        <f>R100</f>
        <v>9609</v>
      </c>
      <c r="T41" s="14"/>
      <c r="AF41" s="14"/>
      <c r="AG41" s="14"/>
      <c r="AH41" s="14"/>
      <c r="AI41" s="14"/>
    </row>
    <row r="42" ht="23.25" spans="1:35">
      <c r="A42" s="16"/>
      <c r="B42" s="14">
        <f t="shared" si="1"/>
        <v>2</v>
      </c>
      <c r="C42" s="14">
        <f t="shared" si="2"/>
        <v>0</v>
      </c>
      <c r="D42" s="14">
        <f t="shared" si="3"/>
        <v>0</v>
      </c>
      <c r="E42" s="14">
        <f t="shared" si="4"/>
        <v>0</v>
      </c>
      <c r="F42" s="14" t="s">
        <v>316</v>
      </c>
      <c r="G42" s="28">
        <v>0</v>
      </c>
      <c r="I42" s="29" cm="1">
        <f t="array" ref="I42:I43">_xlfn._xlws.FILTER(I47:I70,I47:I70&lt;&gt;0)</f>
        <v>734.195942075088</v>
      </c>
      <c r="J42" s="29">
        <v>784.849528297274</v>
      </c>
      <c r="K42" s="29">
        <v>784.849528295581</v>
      </c>
      <c r="L42" s="29">
        <v>858.571089935893</v>
      </c>
      <c r="M42" s="29">
        <v>796.408911881351</v>
      </c>
      <c r="Q42" s="30" t="s">
        <v>317</v>
      </c>
      <c r="R42" s="30"/>
      <c r="S42" s="30"/>
      <c r="T42" s="30"/>
      <c r="U42" s="30"/>
      <c r="V42" s="30"/>
      <c r="W42" s="30"/>
      <c r="X42" s="30"/>
      <c r="Y42" s="30"/>
      <c r="Z42" s="30"/>
      <c r="AB42" s="31"/>
      <c r="AC42" s="1"/>
    </row>
    <row r="43" ht="15.75" spans="1:35">
      <c r="A43" s="16"/>
      <c r="B43" s="14">
        <f t="shared" si="1"/>
        <v>3</v>
      </c>
      <c r="C43" s="14">
        <f t="shared" si="2"/>
        <v>0</v>
      </c>
      <c r="D43" s="14">
        <f t="shared" si="3"/>
        <v>0</v>
      </c>
      <c r="E43" s="14">
        <f t="shared" si="4"/>
        <v>0</v>
      </c>
      <c r="F43" s="14" t="s">
        <v>318</v>
      </c>
      <c r="G43" s="28">
        <v>0</v>
      </c>
      <c r="I43" s="29">
        <v>-550.043965956476</v>
      </c>
      <c r="J43" s="29"/>
      <c r="K43" s="29"/>
      <c r="L43" s="29"/>
      <c r="M43" s="29"/>
      <c r="Q43" s="27" t="s">
        <v>88</v>
      </c>
      <c r="R43" s="32" t="s">
        <v>319</v>
      </c>
      <c r="S43" s="33" t="s">
        <v>320</v>
      </c>
      <c r="T43" s="34" t="s">
        <v>321</v>
      </c>
      <c r="U43" s="35" t="s">
        <v>322</v>
      </c>
      <c r="V43" s="36" t="s">
        <v>88</v>
      </c>
      <c r="W43" s="34" t="s">
        <v>323</v>
      </c>
      <c r="X43" s="34" t="s">
        <v>324</v>
      </c>
      <c r="Y43" s="35" t="s">
        <v>322</v>
      </c>
      <c r="Z43" s="36" t="s">
        <v>88</v>
      </c>
      <c r="AB43" s="31"/>
      <c r="AC43" s="1" t="s">
        <v>290</v>
      </c>
    </row>
    <row r="44" ht="15.75" spans="1:35">
      <c r="A44" s="16"/>
      <c r="B44" s="14">
        <f t="shared" si="1"/>
        <v>4</v>
      </c>
      <c r="C44" s="14">
        <f t="shared" si="2"/>
        <v>0</v>
      </c>
      <c r="D44" s="14">
        <f t="shared" si="3"/>
        <v>0</v>
      </c>
      <c r="E44" s="14">
        <f t="shared" si="4"/>
        <v>0</v>
      </c>
      <c r="F44" s="14" t="s">
        <v>325</v>
      </c>
      <c r="G44" s="28">
        <v>0</v>
      </c>
      <c r="I44" s="29"/>
      <c r="J44" s="29"/>
      <c r="K44" s="29"/>
      <c r="L44" s="29"/>
      <c r="M44" s="29"/>
      <c r="Q44" s="27" t="s">
        <v>241</v>
      </c>
      <c r="R44" s="27">
        <f>SUMPRODUCT($D$106:$AG$106,$D112:$AG112)</f>
        <v>1560.79598464419</v>
      </c>
      <c r="S44" s="27">
        <f>'0.输入区'!B85</f>
        <v>3080</v>
      </c>
      <c r="T44" s="14">
        <f>S44-R44</f>
        <v>1519.20401535581</v>
      </c>
      <c r="U44" s="1">
        <f>IF(ABS(T44)&lt;0.001,1,0)</f>
        <v>0</v>
      </c>
      <c r="V44" s="1">
        <v>1</v>
      </c>
      <c r="W44" s="27">
        <f>S44*-1</f>
        <v>-3080</v>
      </c>
      <c r="X44" s="14">
        <f>W44-R44</f>
        <v>-4640.79598464419</v>
      </c>
      <c r="Y44" s="1">
        <f t="shared" ref="Y44:Y49" si="5">IF(ABS(X44)&lt;0.01,1,0)</f>
        <v>0</v>
      </c>
      <c r="Z44" s="1">
        <f t="shared" ref="Z44:Z49" si="6">V44</f>
        <v>1</v>
      </c>
      <c r="AB44" s="31" t="s">
        <v>326</v>
      </c>
      <c r="AC44" s="1">
        <f>SUMIF(U44:U84,1,V44:V84)</f>
        <v>0</v>
      </c>
    </row>
    <row r="45" ht="15.75" spans="1:35">
      <c r="A45" s="16"/>
      <c r="B45" s="14">
        <f t="shared" si="1"/>
        <v>5</v>
      </c>
      <c r="C45" s="14">
        <f t="shared" si="2"/>
        <v>0</v>
      </c>
      <c r="D45" s="14">
        <f t="shared" si="3"/>
        <v>0</v>
      </c>
      <c r="E45" s="14">
        <f t="shared" si="4"/>
        <v>0</v>
      </c>
      <c r="F45" s="14" t="s">
        <v>327</v>
      </c>
      <c r="G45" s="28">
        <v>0</v>
      </c>
      <c r="I45" s="29"/>
      <c r="J45" s="29"/>
      <c r="K45" s="29"/>
      <c r="L45" s="29"/>
      <c r="M45" s="29"/>
      <c r="Q45" s="27" t="s">
        <v>242</v>
      </c>
      <c r="R45" s="27">
        <f t="shared" ref="R45:R84" si="7">SUMPRODUCT($D$106:$AG$106,$D113:$AG113)</f>
        <v>-2177.20401535581</v>
      </c>
      <c r="S45" s="27">
        <f>'0.输入区'!B86</f>
        <v>1880</v>
      </c>
      <c r="T45" s="14">
        <f t="shared" ref="T45:T84" si="8">S45-R45</f>
        <v>4057.20401535581</v>
      </c>
      <c r="U45" s="1">
        <f t="shared" ref="U45:U49" si="9">IF(ABS(T45)&lt;0.001,1,0)</f>
        <v>0</v>
      </c>
      <c r="V45" s="1">
        <f>V44+1</f>
        <v>2</v>
      </c>
      <c r="W45" s="27">
        <f t="shared" ref="W45:W84" si="10">S45*-1</f>
        <v>-1880</v>
      </c>
      <c r="X45" s="14">
        <f t="shared" ref="X45:X84" si="11">W45-R45</f>
        <v>297.20401535581</v>
      </c>
      <c r="Y45" s="1">
        <f t="shared" si="5"/>
        <v>0</v>
      </c>
      <c r="Z45" s="1">
        <f t="shared" si="6"/>
        <v>2</v>
      </c>
      <c r="AB45" s="31" t="s">
        <v>328</v>
      </c>
      <c r="AC45" s="1">
        <f>SUMIF(Y44:Y84,1,Z44:Z84)</f>
        <v>0</v>
      </c>
    </row>
    <row r="46" ht="15.75" spans="1:35">
      <c r="A46" s="16"/>
      <c r="B46" s="14">
        <f t="shared" si="1"/>
        <v>6</v>
      </c>
      <c r="C46" s="14">
        <f t="shared" si="2"/>
        <v>0</v>
      </c>
      <c r="D46" s="14">
        <f t="shared" si="3"/>
        <v>0</v>
      </c>
      <c r="E46" s="14">
        <f t="shared" si="4"/>
        <v>0</v>
      </c>
      <c r="F46" s="14" t="s">
        <v>329</v>
      </c>
      <c r="G46" s="28">
        <v>0</v>
      </c>
      <c r="Q46" s="27" t="s">
        <v>243</v>
      </c>
      <c r="R46" s="27">
        <f t="shared" si="7"/>
        <v>-677.09102460638</v>
      </c>
      <c r="S46" s="37">
        <f>'0.输入区'!B87</f>
        <v>2140</v>
      </c>
      <c r="T46" s="17">
        <f t="shared" si="8"/>
        <v>2817.09102460638</v>
      </c>
      <c r="U46" s="1">
        <f t="shared" si="9"/>
        <v>0</v>
      </c>
      <c r="V46" s="1">
        <f>V45+1</f>
        <v>3</v>
      </c>
      <c r="W46" s="27">
        <f t="shared" si="10"/>
        <v>-2140</v>
      </c>
      <c r="X46" s="14">
        <f t="shared" si="11"/>
        <v>-1462.90897539362</v>
      </c>
      <c r="Y46" s="1">
        <f t="shared" si="5"/>
        <v>0</v>
      </c>
      <c r="Z46" s="1">
        <f t="shared" si="6"/>
        <v>3</v>
      </c>
      <c r="AB46" s="31" t="s">
        <v>330</v>
      </c>
      <c r="AC46" s="1">
        <f>AC44+AC45</f>
        <v>0</v>
      </c>
    </row>
    <row r="47" ht="15.75" spans="1:35">
      <c r="A47" s="16"/>
      <c r="B47" s="14">
        <f t="shared" si="1"/>
        <v>7</v>
      </c>
      <c r="C47" s="14">
        <f t="shared" si="2"/>
        <v>0</v>
      </c>
      <c r="D47" s="14">
        <f t="shared" si="3"/>
        <v>0</v>
      </c>
      <c r="E47" s="14">
        <f t="shared" si="4"/>
        <v>0</v>
      </c>
      <c r="F47" s="14" t="s">
        <v>331</v>
      </c>
      <c r="G47" s="28">
        <v>0</v>
      </c>
      <c r="I47" s="29">
        <v>734.195942075088</v>
      </c>
      <c r="J47" s="29">
        <v>1042.34887268689</v>
      </c>
      <c r="K47" s="29">
        <v>919.628690193208</v>
      </c>
      <c r="Q47" s="27" t="s">
        <v>244</v>
      </c>
      <c r="R47" s="27">
        <f t="shared" si="7"/>
        <v>-371.641752208029</v>
      </c>
      <c r="S47" s="27">
        <f>'0.输入区'!B88</f>
        <v>750</v>
      </c>
      <c r="T47" s="14">
        <f t="shared" si="8"/>
        <v>1121.64175220803</v>
      </c>
      <c r="U47" s="1">
        <f t="shared" si="9"/>
        <v>0</v>
      </c>
      <c r="V47" s="1">
        <f>V46+1</f>
        <v>4</v>
      </c>
      <c r="W47" s="27">
        <f t="shared" si="10"/>
        <v>-750</v>
      </c>
      <c r="X47" s="14">
        <f t="shared" si="11"/>
        <v>-378.358247791971</v>
      </c>
      <c r="Y47" s="1">
        <f t="shared" si="5"/>
        <v>0</v>
      </c>
      <c r="Z47" s="1">
        <f t="shared" si="6"/>
        <v>4</v>
      </c>
    </row>
    <row r="48" ht="15.75" spans="1:35">
      <c r="A48" s="16"/>
      <c r="B48" s="14">
        <f t="shared" si="1"/>
        <v>8</v>
      </c>
      <c r="C48" s="14">
        <f t="shared" si="2"/>
        <v>0</v>
      </c>
      <c r="D48" s="14">
        <f t="shared" si="3"/>
        <v>0</v>
      </c>
      <c r="E48" s="14">
        <f t="shared" si="4"/>
        <v>0</v>
      </c>
      <c r="F48" s="14" t="s">
        <v>332</v>
      </c>
      <c r="G48" s="28">
        <v>0</v>
      </c>
      <c r="I48" s="29">
        <v>0</v>
      </c>
      <c r="J48" s="29">
        <v>0</v>
      </c>
      <c r="K48" s="29">
        <v>0</v>
      </c>
      <c r="Q48" s="27" t="s">
        <v>245</v>
      </c>
      <c r="R48" s="27">
        <f t="shared" si="7"/>
        <v>-1761.35824779197</v>
      </c>
      <c r="S48" s="27">
        <f>'0.输入区'!B89</f>
        <v>3380</v>
      </c>
      <c r="T48" s="14">
        <f t="shared" si="8"/>
        <v>5141.35824779197</v>
      </c>
      <c r="U48" s="1">
        <f t="shared" si="9"/>
        <v>0</v>
      </c>
      <c r="V48" s="1">
        <f>V47+1</f>
        <v>5</v>
      </c>
      <c r="W48" s="27">
        <f t="shared" si="10"/>
        <v>-3380</v>
      </c>
      <c r="X48" s="14">
        <f t="shared" si="11"/>
        <v>-1618.64175220803</v>
      </c>
      <c r="Y48" s="1">
        <f t="shared" si="5"/>
        <v>0</v>
      </c>
      <c r="Z48" s="1">
        <f t="shared" si="6"/>
        <v>5</v>
      </c>
    </row>
    <row r="49" ht="15.75" spans="2:26">
      <c r="B49" s="14">
        <f t="shared" si="1"/>
        <v>9</v>
      </c>
      <c r="C49" s="14">
        <f t="shared" si="2"/>
        <v>0</v>
      </c>
      <c r="D49" s="14">
        <f t="shared" si="3"/>
        <v>0</v>
      </c>
      <c r="E49" s="14">
        <f t="shared" si="4"/>
        <v>0</v>
      </c>
      <c r="F49" s="14" t="s">
        <v>333</v>
      </c>
      <c r="G49" s="28">
        <v>0</v>
      </c>
      <c r="I49" s="29">
        <v>0</v>
      </c>
      <c r="J49" s="29">
        <v>0</v>
      </c>
      <c r="K49" s="29">
        <v>0</v>
      </c>
      <c r="Q49" s="27" t="s">
        <v>246</v>
      </c>
      <c r="R49" s="27">
        <f t="shared" si="7"/>
        <v>7.72903881440854</v>
      </c>
      <c r="S49" s="27">
        <f>'0.输入区'!B90</f>
        <v>1130</v>
      </c>
      <c r="T49" s="14">
        <f t="shared" si="8"/>
        <v>1122.27096118559</v>
      </c>
      <c r="U49" s="1">
        <f t="shared" si="9"/>
        <v>0</v>
      </c>
      <c r="V49" s="1">
        <f t="shared" ref="V49:V84" si="12">V48+1</f>
        <v>6</v>
      </c>
      <c r="W49" s="27">
        <f t="shared" si="10"/>
        <v>-1130</v>
      </c>
      <c r="X49" s="14">
        <f t="shared" si="11"/>
        <v>-1137.72903881441</v>
      </c>
      <c r="Y49" s="1">
        <f t="shared" si="5"/>
        <v>0</v>
      </c>
      <c r="Z49" s="1">
        <f t="shared" si="6"/>
        <v>6</v>
      </c>
    </row>
    <row r="50" ht="15.75" spans="2:26">
      <c r="B50" s="14">
        <f t="shared" si="1"/>
        <v>10</v>
      </c>
      <c r="C50" s="14">
        <f t="shared" si="2"/>
        <v>0</v>
      </c>
      <c r="D50" s="14">
        <f t="shared" si="3"/>
        <v>0</v>
      </c>
      <c r="E50" s="14">
        <f t="shared" si="4"/>
        <v>0</v>
      </c>
      <c r="F50" s="14" t="s">
        <v>334</v>
      </c>
      <c r="G50" s="28">
        <v>0</v>
      </c>
      <c r="I50" s="29">
        <v>-550.043965956476</v>
      </c>
      <c r="J50" s="29">
        <v>-1325.11352191553</v>
      </c>
      <c r="K50" s="29">
        <v>-1006.17794412721</v>
      </c>
      <c r="Q50" s="27" t="s">
        <v>250</v>
      </c>
      <c r="R50" s="27">
        <f t="shared" si="7"/>
        <v>0</v>
      </c>
      <c r="S50" s="27">
        <f>'0.输入区'!B91</f>
        <v>0</v>
      </c>
      <c r="T50" s="14">
        <f t="shared" si="8"/>
        <v>0</v>
      </c>
      <c r="V50" s="1">
        <f t="shared" si="12"/>
        <v>7</v>
      </c>
      <c r="W50" s="27">
        <f t="shared" si="10"/>
        <v>0</v>
      </c>
      <c r="X50" s="14">
        <f t="shared" si="11"/>
        <v>0</v>
      </c>
      <c r="Z50" s="1">
        <f t="shared" ref="Z50:Z84" si="13">V50</f>
        <v>7</v>
      </c>
    </row>
    <row r="51" ht="15.75" spans="2:26">
      <c r="B51" s="14">
        <f t="shared" si="1"/>
        <v>11</v>
      </c>
      <c r="C51" s="14">
        <f t="shared" si="2"/>
        <v>0</v>
      </c>
      <c r="D51" s="14">
        <f t="shared" si="3"/>
        <v>0</v>
      </c>
      <c r="E51" s="14">
        <f t="shared" si="4"/>
        <v>0</v>
      </c>
      <c r="F51" s="14" t="s">
        <v>335</v>
      </c>
      <c r="G51" s="28">
        <v>0</v>
      </c>
      <c r="I51" s="29">
        <v>0</v>
      </c>
      <c r="J51" s="29"/>
      <c r="Q51" s="27" t="s">
        <v>251</v>
      </c>
      <c r="R51" s="27">
        <f t="shared" si="7"/>
        <v>-4864607.64221274</v>
      </c>
      <c r="S51" s="27">
        <f>'0.输入区'!B92</f>
        <v>0</v>
      </c>
      <c r="T51" s="14">
        <f t="shared" si="8"/>
        <v>4864607.64221274</v>
      </c>
      <c r="V51" s="1">
        <f t="shared" si="12"/>
        <v>8</v>
      </c>
      <c r="W51" s="27">
        <f t="shared" si="10"/>
        <v>0</v>
      </c>
      <c r="X51" s="14">
        <f t="shared" si="11"/>
        <v>4864607.64221274</v>
      </c>
      <c r="Z51" s="1">
        <f t="shared" si="13"/>
        <v>8</v>
      </c>
    </row>
    <row r="52" ht="15.75" spans="2:26">
      <c r="B52" s="14">
        <f t="shared" si="1"/>
        <v>12</v>
      </c>
      <c r="C52" s="14">
        <f t="shared" si="2"/>
        <v>0</v>
      </c>
      <c r="D52" s="14">
        <f t="shared" si="3"/>
        <v>0</v>
      </c>
      <c r="E52" s="14">
        <f t="shared" si="4"/>
        <v>0</v>
      </c>
      <c r="F52" s="14" t="s">
        <v>336</v>
      </c>
      <c r="G52" s="28">
        <v>0</v>
      </c>
      <c r="I52" s="29">
        <v>0</v>
      </c>
      <c r="Q52" s="27" t="s">
        <v>252</v>
      </c>
      <c r="R52" s="27">
        <f t="shared" si="7"/>
        <v>5739179.00516774</v>
      </c>
      <c r="S52" s="27">
        <f>'0.输入区'!B93</f>
        <v>0</v>
      </c>
      <c r="T52" s="14">
        <f t="shared" si="8"/>
        <v>-5739179.00516774</v>
      </c>
      <c r="V52" s="1">
        <f t="shared" si="12"/>
        <v>9</v>
      </c>
      <c r="W52" s="27">
        <f t="shared" si="10"/>
        <v>0</v>
      </c>
      <c r="X52" s="14">
        <f t="shared" si="11"/>
        <v>-5739179.00516774</v>
      </c>
      <c r="Z52" s="1">
        <f t="shared" si="13"/>
        <v>9</v>
      </c>
    </row>
    <row r="53" ht="15.75" spans="2:26">
      <c r="B53" s="14">
        <f t="shared" si="1"/>
        <v>13</v>
      </c>
      <c r="C53" s="14">
        <f t="shared" si="2"/>
        <v>0</v>
      </c>
      <c r="D53" s="14">
        <f t="shared" si="3"/>
        <v>0</v>
      </c>
      <c r="E53" s="14">
        <f t="shared" si="4"/>
        <v>0</v>
      </c>
      <c r="F53" s="14" t="s">
        <v>337</v>
      </c>
      <c r="G53" s="28">
        <v>0</v>
      </c>
      <c r="I53" s="29">
        <v>0</v>
      </c>
      <c r="K53" s="29"/>
      <c r="Q53" s="27" t="s">
        <v>253</v>
      </c>
      <c r="R53" s="27">
        <f t="shared" si="7"/>
        <v>-24400960.9066624</v>
      </c>
      <c r="S53" s="27">
        <f>'0.输入区'!B94</f>
        <v>0</v>
      </c>
      <c r="T53" s="14">
        <f t="shared" si="8"/>
        <v>24400960.9066624</v>
      </c>
      <c r="V53" s="1">
        <f t="shared" si="12"/>
        <v>10</v>
      </c>
      <c r="W53" s="27">
        <f t="shared" si="10"/>
        <v>0</v>
      </c>
      <c r="X53" s="14">
        <f t="shared" si="11"/>
        <v>24400960.9066624</v>
      </c>
      <c r="Z53" s="1">
        <f t="shared" si="13"/>
        <v>10</v>
      </c>
    </row>
    <row r="54" ht="15.75" spans="2:26">
      <c r="B54" s="14">
        <f t="shared" si="1"/>
        <v>14</v>
      </c>
      <c r="C54" s="14">
        <f t="shared" si="2"/>
        <v>0</v>
      </c>
      <c r="D54" s="14">
        <f t="shared" si="3"/>
        <v>0</v>
      </c>
      <c r="E54" s="14">
        <f t="shared" si="4"/>
        <v>0</v>
      </c>
      <c r="F54" s="14" t="s">
        <v>338</v>
      </c>
      <c r="G54" s="28">
        <v>0</v>
      </c>
      <c r="I54" s="29">
        <v>0</v>
      </c>
      <c r="K54" s="29"/>
      <c r="Q54" s="27" t="s">
        <v>254</v>
      </c>
      <c r="R54" s="27">
        <f t="shared" si="7"/>
        <v>-28035000</v>
      </c>
      <c r="S54" s="27">
        <f>'0.输入区'!B95</f>
        <v>0</v>
      </c>
      <c r="T54" s="14">
        <f t="shared" si="8"/>
        <v>28035000</v>
      </c>
      <c r="V54" s="1">
        <f t="shared" si="12"/>
        <v>11</v>
      </c>
      <c r="W54" s="27">
        <f t="shared" si="10"/>
        <v>0</v>
      </c>
      <c r="X54" s="14">
        <f t="shared" si="11"/>
        <v>28035000</v>
      </c>
      <c r="Z54" s="1">
        <f t="shared" si="13"/>
        <v>11</v>
      </c>
    </row>
    <row r="55" ht="15.75" spans="2:26">
      <c r="B55" s="14">
        <f t="shared" si="1"/>
        <v>15</v>
      </c>
      <c r="C55" s="14">
        <f t="shared" si="2"/>
        <v>0</v>
      </c>
      <c r="D55" s="14">
        <f t="shared" si="3"/>
        <v>0</v>
      </c>
      <c r="E55" s="14">
        <f t="shared" si="4"/>
        <v>0</v>
      </c>
      <c r="F55" s="14" t="s">
        <v>339</v>
      </c>
      <c r="G55" s="28">
        <v>0</v>
      </c>
      <c r="I55" s="29">
        <v>0</v>
      </c>
      <c r="K55" s="29"/>
      <c r="Q55" s="27" t="s">
        <v>255</v>
      </c>
      <c r="R55" s="27">
        <f t="shared" si="7"/>
        <v>0</v>
      </c>
      <c r="S55" s="27">
        <f>'0.输入区'!B96</f>
        <v>0</v>
      </c>
      <c r="T55" s="14">
        <f t="shared" si="8"/>
        <v>0</v>
      </c>
      <c r="V55" s="1">
        <f t="shared" si="12"/>
        <v>12</v>
      </c>
      <c r="W55" s="27">
        <f t="shared" si="10"/>
        <v>0</v>
      </c>
      <c r="X55" s="14">
        <f t="shared" si="11"/>
        <v>0</v>
      </c>
      <c r="Z55" s="1">
        <f t="shared" si="13"/>
        <v>12</v>
      </c>
    </row>
    <row r="56" ht="15.75" spans="2:26">
      <c r="B56" s="14">
        <f t="shared" si="1"/>
        <v>16</v>
      </c>
      <c r="C56" s="14">
        <f t="shared" si="2"/>
        <v>0</v>
      </c>
      <c r="D56" s="14">
        <f t="shared" si="3"/>
        <v>0</v>
      </c>
      <c r="E56" s="14">
        <f t="shared" si="4"/>
        <v>0</v>
      </c>
      <c r="F56" s="14" t="s">
        <v>340</v>
      </c>
      <c r="G56" s="28">
        <v>0</v>
      </c>
      <c r="I56" s="29">
        <v>0</v>
      </c>
      <c r="K56" s="29"/>
      <c r="Q56" s="27" t="s">
        <v>256</v>
      </c>
      <c r="R56" s="27">
        <f t="shared" si="7"/>
        <v>5430.35196299773</v>
      </c>
      <c r="S56" s="27">
        <f>'0.输入区'!B97</f>
        <v>0</v>
      </c>
      <c r="T56" s="14">
        <f t="shared" si="8"/>
        <v>-5430.35196299773</v>
      </c>
      <c r="V56" s="1">
        <f t="shared" si="12"/>
        <v>13</v>
      </c>
      <c r="W56" s="27">
        <f t="shared" si="10"/>
        <v>0</v>
      </c>
      <c r="X56" s="14">
        <f t="shared" si="11"/>
        <v>-5430.35196299773</v>
      </c>
      <c r="Z56" s="1">
        <f t="shared" si="13"/>
        <v>13</v>
      </c>
    </row>
    <row r="57" ht="15.75" spans="2:26">
      <c r="B57" s="14">
        <f t="shared" si="1"/>
        <v>17</v>
      </c>
      <c r="C57" s="14">
        <f t="shared" si="2"/>
        <v>0</v>
      </c>
      <c r="D57" s="14">
        <f t="shared" si="3"/>
        <v>0</v>
      </c>
      <c r="E57" s="14">
        <f t="shared" si="4"/>
        <v>0</v>
      </c>
      <c r="F57" s="14" t="s">
        <v>341</v>
      </c>
      <c r="G57" s="28">
        <v>0</v>
      </c>
      <c r="I57" s="29">
        <v>0</v>
      </c>
      <c r="Q57" s="27" t="s">
        <v>257</v>
      </c>
      <c r="R57" s="27">
        <f t="shared" si="7"/>
        <v>-401740.682041812</v>
      </c>
      <c r="S57" s="27">
        <f>'0.输入区'!B98</f>
        <v>0</v>
      </c>
      <c r="T57" s="14">
        <f t="shared" si="8"/>
        <v>401740.682041812</v>
      </c>
      <c r="V57" s="1">
        <f t="shared" si="12"/>
        <v>14</v>
      </c>
      <c r="W57" s="27">
        <f t="shared" si="10"/>
        <v>0</v>
      </c>
      <c r="X57" s="14">
        <f t="shared" si="11"/>
        <v>401740.682041812</v>
      </c>
      <c r="Z57" s="1">
        <f t="shared" si="13"/>
        <v>14</v>
      </c>
    </row>
    <row r="58" ht="15.75" spans="2:26">
      <c r="B58" s="14">
        <f t="shared" si="1"/>
        <v>18</v>
      </c>
      <c r="C58" s="14">
        <f t="shared" si="2"/>
        <v>0</v>
      </c>
      <c r="D58" s="14">
        <f t="shared" si="3"/>
        <v>0</v>
      </c>
      <c r="E58" s="14">
        <f t="shared" si="4"/>
        <v>0</v>
      </c>
      <c r="F58" s="14" t="s">
        <v>342</v>
      </c>
      <c r="G58" s="28">
        <v>0</v>
      </c>
      <c r="I58" s="29">
        <v>0</v>
      </c>
      <c r="Q58" s="27" t="s">
        <v>258</v>
      </c>
      <c r="R58" s="27">
        <f t="shared" si="7"/>
        <v>0</v>
      </c>
      <c r="S58" s="27">
        <f>'0.输入区'!B99</f>
        <v>0</v>
      </c>
      <c r="T58" s="14">
        <f t="shared" si="8"/>
        <v>0</v>
      </c>
      <c r="V58" s="1">
        <f t="shared" si="12"/>
        <v>15</v>
      </c>
      <c r="W58" s="27">
        <f t="shared" si="10"/>
        <v>0</v>
      </c>
      <c r="X58" s="14">
        <f t="shared" si="11"/>
        <v>0</v>
      </c>
      <c r="Z58" s="1">
        <f t="shared" si="13"/>
        <v>15</v>
      </c>
    </row>
    <row r="59" ht="16.5" spans="2:26">
      <c r="B59" s="14">
        <f t="shared" si="1"/>
        <v>19</v>
      </c>
      <c r="C59" s="14">
        <f t="shared" si="2"/>
        <v>0</v>
      </c>
      <c r="D59" s="14">
        <f t="shared" si="3"/>
        <v>0</v>
      </c>
      <c r="E59" s="14">
        <f t="shared" si="4"/>
        <v>0</v>
      </c>
      <c r="F59" s="14" t="s">
        <v>343</v>
      </c>
      <c r="G59" s="28">
        <v>0</v>
      </c>
      <c r="I59" s="38">
        <v>0</v>
      </c>
      <c r="Q59" s="27" t="s">
        <v>259</v>
      </c>
      <c r="R59" s="27">
        <f t="shared" si="7"/>
        <v>0</v>
      </c>
      <c r="S59" s="27">
        <f>'0.输入区'!B100</f>
        <v>0</v>
      </c>
      <c r="T59" s="14">
        <f t="shared" si="8"/>
        <v>0</v>
      </c>
      <c r="V59" s="1">
        <f t="shared" si="12"/>
        <v>16</v>
      </c>
      <c r="W59" s="27">
        <f t="shared" si="10"/>
        <v>0</v>
      </c>
      <c r="X59" s="14">
        <f t="shared" si="11"/>
        <v>0</v>
      </c>
      <c r="Z59" s="1">
        <f t="shared" si="13"/>
        <v>16</v>
      </c>
    </row>
    <row r="60" ht="16.5" spans="2:26">
      <c r="B60" s="14">
        <f t="shared" si="1"/>
        <v>20</v>
      </c>
      <c r="C60" s="14">
        <f t="shared" si="2"/>
        <v>600</v>
      </c>
      <c r="D60" s="14">
        <f t="shared" si="3"/>
        <v>340.7431975</v>
      </c>
      <c r="E60" s="14">
        <f t="shared" si="4"/>
        <v>1125</v>
      </c>
      <c r="F60" s="14" t="s">
        <v>344</v>
      </c>
      <c r="G60" s="28">
        <v>2850</v>
      </c>
      <c r="Q60" s="27" t="s">
        <v>260</v>
      </c>
      <c r="R60" s="27">
        <f t="shared" si="7"/>
        <v>-1560.79598464419</v>
      </c>
      <c r="S60" s="27">
        <f>'0.输入区'!B101</f>
        <v>0</v>
      </c>
      <c r="T60" s="14">
        <f t="shared" si="8"/>
        <v>1560.79598464419</v>
      </c>
      <c r="V60" s="1">
        <f t="shared" si="12"/>
        <v>17</v>
      </c>
      <c r="W60" s="27">
        <f t="shared" si="10"/>
        <v>0</v>
      </c>
      <c r="X60" s="14">
        <f t="shared" si="11"/>
        <v>1560.79598464419</v>
      </c>
      <c r="Z60" s="1">
        <f t="shared" si="13"/>
        <v>17</v>
      </c>
    </row>
    <row r="61" ht="15.75" spans="2:26">
      <c r="B61" s="14">
        <f t="shared" si="1"/>
        <v>21</v>
      </c>
      <c r="C61" s="14">
        <f t="shared" si="2"/>
        <v>600</v>
      </c>
      <c r="D61" s="14">
        <f t="shared" si="3"/>
        <v>357.952015</v>
      </c>
      <c r="E61" s="14">
        <f t="shared" si="4"/>
        <v>1125</v>
      </c>
      <c r="F61" s="14" t="s">
        <v>345</v>
      </c>
      <c r="G61" s="28">
        <v>2850</v>
      </c>
      <c r="Q61" s="27" t="s">
        <v>261</v>
      </c>
      <c r="R61" s="27">
        <f t="shared" si="7"/>
        <v>2177.20401535581</v>
      </c>
      <c r="S61" s="27">
        <f>'0.输入区'!B102</f>
        <v>0</v>
      </c>
      <c r="T61" s="14">
        <f t="shared" si="8"/>
        <v>-2177.20401535581</v>
      </c>
      <c r="V61" s="1">
        <f t="shared" si="12"/>
        <v>18</v>
      </c>
      <c r="W61" s="27">
        <f t="shared" si="10"/>
        <v>0</v>
      </c>
      <c r="X61" s="14">
        <f t="shared" si="11"/>
        <v>-2177.20401535581</v>
      </c>
      <c r="Z61" s="1">
        <f t="shared" si="13"/>
        <v>18</v>
      </c>
    </row>
    <row r="62" ht="15.75" spans="2:26">
      <c r="B62" s="14">
        <f t="shared" si="1"/>
        <v>22</v>
      </c>
      <c r="C62" s="14">
        <f t="shared" si="2"/>
        <v>300</v>
      </c>
      <c r="D62" s="14">
        <f t="shared" si="3"/>
        <v>367.507412</v>
      </c>
      <c r="E62" s="14">
        <f t="shared" si="4"/>
        <v>562.5</v>
      </c>
      <c r="F62" s="14" t="s">
        <v>346</v>
      </c>
      <c r="G62" s="28">
        <v>1038.11299074943</v>
      </c>
      <c r="Q62" s="27" t="s">
        <v>262</v>
      </c>
      <c r="R62" s="27">
        <f t="shared" si="7"/>
        <v>677.09102460638</v>
      </c>
      <c r="S62" s="27">
        <f>'0.输入区'!B103</f>
        <v>0</v>
      </c>
      <c r="T62" s="14">
        <f t="shared" si="8"/>
        <v>-677.09102460638</v>
      </c>
      <c r="V62" s="1">
        <f t="shared" si="12"/>
        <v>19</v>
      </c>
      <c r="W62" s="27">
        <f t="shared" si="10"/>
        <v>0</v>
      </c>
      <c r="X62" s="14">
        <f t="shared" si="11"/>
        <v>-677.09102460638</v>
      </c>
      <c r="Z62" s="1">
        <f t="shared" si="13"/>
        <v>19</v>
      </c>
    </row>
    <row r="63" ht="15.75" spans="2:26">
      <c r="B63" s="14">
        <f t="shared" si="1"/>
        <v>23</v>
      </c>
      <c r="C63" s="14">
        <f t="shared" si="2"/>
        <v>600</v>
      </c>
      <c r="D63" s="14">
        <f t="shared" si="3"/>
        <v>375.1608325</v>
      </c>
      <c r="E63" s="14">
        <f t="shared" si="4"/>
        <v>1125</v>
      </c>
      <c r="F63" s="14" t="s">
        <v>347</v>
      </c>
      <c r="G63" s="28">
        <v>0</v>
      </c>
      <c r="Q63" s="27" t="s">
        <v>263</v>
      </c>
      <c r="R63" s="27">
        <f t="shared" si="7"/>
        <v>371.641752208029</v>
      </c>
      <c r="S63" s="27">
        <f>'0.输入区'!B104</f>
        <v>0</v>
      </c>
      <c r="T63" s="14">
        <f t="shared" si="8"/>
        <v>-371.641752208029</v>
      </c>
      <c r="V63" s="1">
        <f t="shared" si="12"/>
        <v>20</v>
      </c>
      <c r="W63" s="27">
        <f t="shared" si="10"/>
        <v>0</v>
      </c>
      <c r="X63" s="14">
        <f t="shared" si="11"/>
        <v>-371.641752208029</v>
      </c>
      <c r="Z63" s="1">
        <f t="shared" si="13"/>
        <v>20</v>
      </c>
    </row>
    <row r="64" ht="15.75" spans="2:26">
      <c r="B64" s="14">
        <f t="shared" si="1"/>
        <v>24</v>
      </c>
      <c r="C64" s="14">
        <f t="shared" si="2"/>
        <v>300</v>
      </c>
      <c r="D64" s="14">
        <f t="shared" si="3"/>
        <v>379.05812</v>
      </c>
      <c r="E64" s="14">
        <f t="shared" si="4"/>
        <v>562.5</v>
      </c>
      <c r="F64" s="14" t="s">
        <v>348</v>
      </c>
      <c r="G64" s="28">
        <v>975</v>
      </c>
      <c r="Q64" s="27" t="s">
        <v>264</v>
      </c>
      <c r="R64" s="27">
        <f t="shared" si="7"/>
        <v>1761.35824779197</v>
      </c>
      <c r="S64" s="27">
        <f>'0.输入区'!B105</f>
        <v>0</v>
      </c>
      <c r="T64" s="14">
        <f t="shared" si="8"/>
        <v>-1761.35824779197</v>
      </c>
      <c r="V64" s="1">
        <f t="shared" si="12"/>
        <v>21</v>
      </c>
      <c r="W64" s="27">
        <f t="shared" si="10"/>
        <v>0</v>
      </c>
      <c r="X64" s="14">
        <f t="shared" si="11"/>
        <v>-1761.35824779197</v>
      </c>
      <c r="Z64" s="1">
        <f t="shared" si="13"/>
        <v>21</v>
      </c>
    </row>
    <row r="65" ht="15.75" spans="2:26">
      <c r="B65" s="14">
        <f t="shared" si="1"/>
        <v>25</v>
      </c>
      <c r="C65" s="14">
        <f t="shared" si="2"/>
        <v>300</v>
      </c>
      <c r="D65" s="14">
        <f t="shared" si="3"/>
        <v>390.608828</v>
      </c>
      <c r="E65" s="14">
        <f t="shared" si="4"/>
        <v>562.5</v>
      </c>
      <c r="F65" s="14" t="s">
        <v>349</v>
      </c>
      <c r="G65" s="28">
        <v>975</v>
      </c>
      <c r="Q65" s="27" t="s">
        <v>265</v>
      </c>
      <c r="R65" s="27">
        <f t="shared" si="7"/>
        <v>-7.72903881440854</v>
      </c>
      <c r="S65" s="27">
        <f>'0.输入区'!B106</f>
        <v>0</v>
      </c>
      <c r="T65" s="14">
        <f t="shared" si="8"/>
        <v>7.72903881440854</v>
      </c>
      <c r="V65" s="1">
        <f t="shared" si="12"/>
        <v>22</v>
      </c>
      <c r="W65" s="27">
        <f t="shared" si="10"/>
        <v>0</v>
      </c>
      <c r="X65" s="14">
        <f t="shared" si="11"/>
        <v>7.72903881440854</v>
      </c>
      <c r="Z65" s="1">
        <f t="shared" si="13"/>
        <v>22</v>
      </c>
    </row>
    <row r="66" ht="15.75" spans="2:26">
      <c r="B66" s="14">
        <f t="shared" si="1"/>
        <v>26</v>
      </c>
      <c r="C66" s="14">
        <f t="shared" si="2"/>
        <v>600</v>
      </c>
      <c r="D66" s="14">
        <f t="shared" si="3"/>
        <v>392.36965</v>
      </c>
      <c r="E66" s="14">
        <f t="shared" si="4"/>
        <v>1125</v>
      </c>
      <c r="F66" s="14" t="s">
        <v>350</v>
      </c>
      <c r="G66" s="28">
        <v>599.787009250575</v>
      </c>
      <c r="Q66" s="27" t="s">
        <v>266</v>
      </c>
      <c r="R66" s="27">
        <f t="shared" si="7"/>
        <v>0</v>
      </c>
      <c r="S66" s="27">
        <f>'0.输入区'!B107</f>
        <v>0</v>
      </c>
      <c r="T66" s="14">
        <f t="shared" si="8"/>
        <v>0</v>
      </c>
      <c r="V66" s="1">
        <f t="shared" si="12"/>
        <v>23</v>
      </c>
      <c r="W66" s="27">
        <f t="shared" si="10"/>
        <v>0</v>
      </c>
      <c r="X66" s="14">
        <f t="shared" si="11"/>
        <v>0</v>
      </c>
      <c r="Z66" s="1">
        <f t="shared" si="13"/>
        <v>23</v>
      </c>
    </row>
    <row r="67" ht="15.75" spans="2:26">
      <c r="B67" s="14">
        <f t="shared" si="1"/>
        <v>27</v>
      </c>
      <c r="C67" s="14">
        <f t="shared" si="2"/>
        <v>300</v>
      </c>
      <c r="D67" s="14">
        <f t="shared" si="3"/>
        <v>402.159536</v>
      </c>
      <c r="E67" s="14">
        <f t="shared" si="4"/>
        <v>562.5</v>
      </c>
      <c r="F67" s="14" t="s">
        <v>351</v>
      </c>
      <c r="G67" s="28">
        <v>0</v>
      </c>
      <c r="Q67" s="27" t="s">
        <v>267</v>
      </c>
      <c r="R67" s="27">
        <f t="shared" si="7"/>
        <v>0</v>
      </c>
      <c r="S67" s="27">
        <f>'0.输入区'!B108</f>
        <v>0</v>
      </c>
      <c r="T67" s="14">
        <f t="shared" si="8"/>
        <v>0</v>
      </c>
      <c r="V67" s="1">
        <f t="shared" si="12"/>
        <v>24</v>
      </c>
      <c r="W67" s="27">
        <f t="shared" si="10"/>
        <v>0</v>
      </c>
      <c r="X67" s="14">
        <f t="shared" si="11"/>
        <v>0</v>
      </c>
      <c r="Z67" s="1">
        <f t="shared" si="13"/>
        <v>24</v>
      </c>
    </row>
    <row r="68" spans="2:26">
      <c r="Q68" s="27" t="s">
        <v>268</v>
      </c>
      <c r="R68" s="27">
        <f t="shared" si="7"/>
        <v>0</v>
      </c>
      <c r="S68" s="27">
        <f>'0.输入区'!B109</f>
        <v>0</v>
      </c>
      <c r="T68" s="14">
        <f t="shared" si="8"/>
        <v>0</v>
      </c>
      <c r="V68" s="1">
        <f t="shared" si="12"/>
        <v>25</v>
      </c>
      <c r="W68" s="27">
        <f t="shared" si="10"/>
        <v>0</v>
      </c>
      <c r="X68" s="14">
        <f t="shared" si="11"/>
        <v>0</v>
      </c>
      <c r="Z68" s="1">
        <f t="shared" si="13"/>
        <v>25</v>
      </c>
    </row>
    <row r="69" spans="2:26">
      <c r="Q69" s="27" t="s">
        <v>269</v>
      </c>
      <c r="R69" s="27">
        <f t="shared" si="7"/>
        <v>0</v>
      </c>
      <c r="S69" s="27">
        <f>'0.输入区'!B110</f>
        <v>0</v>
      </c>
      <c r="T69" s="14">
        <f t="shared" si="8"/>
        <v>0</v>
      </c>
      <c r="V69" s="1">
        <f t="shared" si="12"/>
        <v>26</v>
      </c>
      <c r="W69" s="27">
        <f t="shared" si="10"/>
        <v>0</v>
      </c>
      <c r="X69" s="14">
        <f t="shared" si="11"/>
        <v>0</v>
      </c>
      <c r="Z69" s="1">
        <f t="shared" si="13"/>
        <v>26</v>
      </c>
    </row>
    <row r="70" ht="15.75" spans="2:26">
      <c r="E70" s="39"/>
      <c r="F70" s="40"/>
      <c r="Q70" s="27" t="s">
        <v>270</v>
      </c>
      <c r="R70" s="27">
        <f t="shared" si="7"/>
        <v>0</v>
      </c>
      <c r="S70" s="27">
        <f>'0.输入区'!B111</f>
        <v>0</v>
      </c>
      <c r="T70" s="14">
        <f t="shared" si="8"/>
        <v>0</v>
      </c>
      <c r="V70" s="1">
        <f t="shared" si="12"/>
        <v>27</v>
      </c>
      <c r="W70" s="27">
        <f t="shared" si="10"/>
        <v>0</v>
      </c>
      <c r="X70" s="14">
        <f t="shared" si="11"/>
        <v>0</v>
      </c>
      <c r="Z70" s="1">
        <f t="shared" si="13"/>
        <v>27</v>
      </c>
    </row>
    <row r="71" spans="2:26">
      <c r="D71" s="14" t="str">
        <f>$Z$2</f>
        <v>名称</v>
      </c>
      <c r="E71" s="14" t="str">
        <f>$AC$2</f>
        <v>装机容量(MW)</v>
      </c>
      <c r="F71" s="14" t="str">
        <f>AF2</f>
        <v>最小出力</v>
      </c>
      <c r="G71" s="14" t="s">
        <v>352</v>
      </c>
      <c r="Q71" s="27" t="s">
        <v>271</v>
      </c>
      <c r="R71" s="27">
        <f t="shared" si="7"/>
        <v>0</v>
      </c>
      <c r="S71" s="27">
        <f>'0.输入区'!B112</f>
        <v>0</v>
      </c>
      <c r="T71" s="14">
        <f t="shared" si="8"/>
        <v>0</v>
      </c>
      <c r="V71" s="1">
        <f t="shared" si="12"/>
        <v>28</v>
      </c>
      <c r="W71" s="27">
        <f t="shared" si="10"/>
        <v>0</v>
      </c>
      <c r="X71" s="14">
        <f t="shared" si="11"/>
        <v>0</v>
      </c>
      <c r="Z71" s="1">
        <f t="shared" si="13"/>
        <v>28</v>
      </c>
    </row>
    <row r="72" ht="15.75" spans="2:26">
      <c r="D72" s="41" t="str">
        <f>Z3</f>
        <v>G1</v>
      </c>
      <c r="E72" s="14">
        <f>AC3</f>
        <v>600</v>
      </c>
      <c r="F72" s="14">
        <f>AF3</f>
        <v>4500</v>
      </c>
      <c r="G72" s="14">
        <f>SUMIF($C$41:$C$67,$E72,$G$41:$G$67)+$F72</f>
        <v>10799.7870092506</v>
      </c>
      <c r="Q72" s="27" t="s">
        <v>272</v>
      </c>
      <c r="R72" s="27">
        <f t="shared" si="7"/>
        <v>0</v>
      </c>
      <c r="S72" s="27">
        <f>'0.输入区'!B113</f>
        <v>0</v>
      </c>
      <c r="T72" s="14">
        <f t="shared" si="8"/>
        <v>0</v>
      </c>
      <c r="V72" s="1">
        <f t="shared" si="12"/>
        <v>29</v>
      </c>
      <c r="W72" s="27">
        <f t="shared" si="10"/>
        <v>0</v>
      </c>
      <c r="X72" s="14">
        <f t="shared" si="11"/>
        <v>0</v>
      </c>
      <c r="Z72" s="1">
        <f t="shared" si="13"/>
        <v>29</v>
      </c>
    </row>
    <row r="73" ht="15.75" spans="2:26">
      <c r="D73" s="41" t="str">
        <f>Z4</f>
        <v>G2</v>
      </c>
      <c r="E73" s="14">
        <f>AC4</f>
        <v>300</v>
      </c>
      <c r="F73" s="14">
        <f>AF4</f>
        <v>2250</v>
      </c>
      <c r="G73" s="14">
        <f t="shared" ref="G73:G74" si="14">SUMIF($C$41:$C$67,$E73,$G$41:$G$67)+$F73</f>
        <v>5238.11299074943</v>
      </c>
      <c r="Q73" s="27" t="s">
        <v>273</v>
      </c>
      <c r="R73" s="27">
        <f t="shared" si="7"/>
        <v>0</v>
      </c>
      <c r="S73" s="27">
        <f>'0.输入区'!B114</f>
        <v>0</v>
      </c>
      <c r="T73" s="14">
        <f t="shared" si="8"/>
        <v>0</v>
      </c>
      <c r="V73" s="1">
        <f t="shared" si="12"/>
        <v>30</v>
      </c>
      <c r="W73" s="27">
        <f t="shared" si="10"/>
        <v>0</v>
      </c>
      <c r="X73" s="14">
        <f t="shared" si="11"/>
        <v>0</v>
      </c>
      <c r="Z73" s="1">
        <f t="shared" si="13"/>
        <v>30</v>
      </c>
    </row>
    <row r="74" spans="2:26">
      <c r="D74" s="14" t="str">
        <f>Z5</f>
        <v>G3</v>
      </c>
      <c r="E74" s="14">
        <f>AC5</f>
        <v>200</v>
      </c>
      <c r="F74" s="14">
        <f>AF5</f>
        <v>0</v>
      </c>
      <c r="G74" s="14">
        <f t="shared" si="14"/>
        <v>0</v>
      </c>
      <c r="Q74" s="27" t="s">
        <v>274</v>
      </c>
      <c r="R74" s="27">
        <f t="shared" si="7"/>
        <v>0</v>
      </c>
      <c r="S74" s="27">
        <f>'0.输入区'!B115</f>
        <v>0</v>
      </c>
      <c r="T74" s="14">
        <f t="shared" si="8"/>
        <v>0</v>
      </c>
      <c r="V74" s="1">
        <f t="shared" si="12"/>
        <v>31</v>
      </c>
      <c r="W74" s="27">
        <f t="shared" si="10"/>
        <v>0</v>
      </c>
      <c r="X74" s="14">
        <f t="shared" si="11"/>
        <v>0</v>
      </c>
      <c r="Z74" s="1">
        <f t="shared" si="13"/>
        <v>31</v>
      </c>
    </row>
    <row r="75" spans="2:26">
      <c r="Q75" s="27" t="s">
        <v>275</v>
      </c>
      <c r="R75" s="27">
        <f t="shared" si="7"/>
        <v>0</v>
      </c>
      <c r="S75" s="27">
        <f>'0.输入区'!B116</f>
        <v>0</v>
      </c>
      <c r="T75" s="14">
        <f t="shared" si="8"/>
        <v>0</v>
      </c>
      <c r="V75" s="1">
        <f t="shared" si="12"/>
        <v>32</v>
      </c>
      <c r="W75" s="27">
        <f t="shared" si="10"/>
        <v>0</v>
      </c>
      <c r="X75" s="14">
        <f t="shared" si="11"/>
        <v>0</v>
      </c>
      <c r="Z75" s="1">
        <f t="shared" si="13"/>
        <v>32</v>
      </c>
    </row>
    <row r="76" spans="2:26">
      <c r="Q76" s="27" t="s">
        <v>276</v>
      </c>
      <c r="R76" s="27">
        <f t="shared" si="7"/>
        <v>0</v>
      </c>
      <c r="S76" s="27">
        <f>'0.输入区'!B117</f>
        <v>0</v>
      </c>
      <c r="T76" s="14">
        <f t="shared" si="8"/>
        <v>0</v>
      </c>
      <c r="V76" s="1">
        <f t="shared" si="12"/>
        <v>33</v>
      </c>
      <c r="W76" s="27">
        <f t="shared" si="10"/>
        <v>0</v>
      </c>
      <c r="X76" s="14">
        <f t="shared" si="11"/>
        <v>0</v>
      </c>
      <c r="Z76" s="1">
        <f t="shared" si="13"/>
        <v>33</v>
      </c>
    </row>
    <row r="77" spans="2:26">
      <c r="Q77" s="27" t="s">
        <v>277</v>
      </c>
      <c r="R77" s="27">
        <f t="shared" si="7"/>
        <v>0</v>
      </c>
      <c r="S77" s="27">
        <f>'0.输入区'!B118</f>
        <v>0</v>
      </c>
      <c r="T77" s="14">
        <f t="shared" si="8"/>
        <v>0</v>
      </c>
      <c r="V77" s="1">
        <f t="shared" si="12"/>
        <v>34</v>
      </c>
      <c r="W77" s="27">
        <f t="shared" si="10"/>
        <v>0</v>
      </c>
      <c r="X77" s="14">
        <f t="shared" si="11"/>
        <v>0</v>
      </c>
      <c r="Z77" s="1">
        <f t="shared" si="13"/>
        <v>34</v>
      </c>
    </row>
    <row r="78" spans="2:26">
      <c r="Q78" s="27" t="s">
        <v>278</v>
      </c>
      <c r="R78" s="27">
        <f t="shared" si="7"/>
        <v>0</v>
      </c>
      <c r="S78" s="27">
        <f>'0.输入区'!B119</f>
        <v>0</v>
      </c>
      <c r="T78" s="14">
        <f t="shared" si="8"/>
        <v>0</v>
      </c>
      <c r="V78" s="1">
        <f t="shared" si="12"/>
        <v>35</v>
      </c>
      <c r="W78" s="27">
        <f t="shared" si="10"/>
        <v>0</v>
      </c>
      <c r="X78" s="14">
        <f t="shared" si="11"/>
        <v>0</v>
      </c>
      <c r="Z78" s="1">
        <f t="shared" si="13"/>
        <v>35</v>
      </c>
    </row>
    <row r="79" spans="2:26">
      <c r="Q79" s="27" t="s">
        <v>279</v>
      </c>
      <c r="R79" s="27">
        <f t="shared" si="7"/>
        <v>0</v>
      </c>
      <c r="S79" s="27">
        <f>'0.输入区'!B120</f>
        <v>0</v>
      </c>
      <c r="T79" s="14">
        <f t="shared" si="8"/>
        <v>0</v>
      </c>
      <c r="V79" s="1">
        <f t="shared" si="12"/>
        <v>36</v>
      </c>
      <c r="W79" s="27">
        <f t="shared" si="10"/>
        <v>0</v>
      </c>
      <c r="X79" s="14">
        <f t="shared" si="11"/>
        <v>0</v>
      </c>
      <c r="Z79" s="1">
        <f t="shared" si="13"/>
        <v>36</v>
      </c>
    </row>
    <row r="80" spans="2:26">
      <c r="Q80" s="27" t="s">
        <v>280</v>
      </c>
      <c r="R80" s="27">
        <f t="shared" si="7"/>
        <v>0</v>
      </c>
      <c r="S80" s="27">
        <f>'0.输入区'!B121</f>
        <v>0</v>
      </c>
      <c r="T80" s="14">
        <f t="shared" si="8"/>
        <v>0</v>
      </c>
      <c r="V80" s="1">
        <f t="shared" si="12"/>
        <v>37</v>
      </c>
      <c r="W80" s="27">
        <f t="shared" si="10"/>
        <v>0</v>
      </c>
      <c r="X80" s="14">
        <f t="shared" si="11"/>
        <v>0</v>
      </c>
      <c r="Z80" s="1">
        <f t="shared" si="13"/>
        <v>37</v>
      </c>
    </row>
    <row r="81" spans="17:52">
      <c r="Q81" s="27" t="s">
        <v>281</v>
      </c>
      <c r="R81" s="27">
        <f t="shared" si="7"/>
        <v>0</v>
      </c>
      <c r="S81" s="27">
        <f>'0.输入区'!B122</f>
        <v>0</v>
      </c>
      <c r="T81" s="14">
        <f t="shared" si="8"/>
        <v>0</v>
      </c>
      <c r="V81" s="1">
        <f t="shared" si="12"/>
        <v>38</v>
      </c>
      <c r="W81" s="27">
        <f t="shared" si="10"/>
        <v>0</v>
      </c>
      <c r="X81" s="14">
        <f t="shared" si="11"/>
        <v>0</v>
      </c>
      <c r="Z81" s="1">
        <f t="shared" si="13"/>
        <v>38</v>
      </c>
    </row>
    <row r="82" spans="17:52">
      <c r="Q82" s="27" t="s">
        <v>282</v>
      </c>
      <c r="R82" s="27">
        <f t="shared" si="7"/>
        <v>0</v>
      </c>
      <c r="S82" s="27">
        <f>'0.输入区'!B123</f>
        <v>0</v>
      </c>
      <c r="T82" s="14">
        <f t="shared" si="8"/>
        <v>0</v>
      </c>
      <c r="V82" s="1">
        <f t="shared" si="12"/>
        <v>39</v>
      </c>
      <c r="W82" s="27">
        <f t="shared" si="10"/>
        <v>0</v>
      </c>
      <c r="X82" s="14">
        <f t="shared" si="11"/>
        <v>0</v>
      </c>
      <c r="Z82" s="1">
        <f t="shared" si="13"/>
        <v>39</v>
      </c>
    </row>
    <row r="83" spans="17:52">
      <c r="Q83" s="27" t="s">
        <v>283</v>
      </c>
      <c r="R83" s="27">
        <f t="shared" si="7"/>
        <v>0</v>
      </c>
      <c r="S83" s="27">
        <f>'0.输入区'!B124</f>
        <v>0</v>
      </c>
      <c r="T83" s="14">
        <f t="shared" si="8"/>
        <v>0</v>
      </c>
      <c r="V83" s="1">
        <f t="shared" si="12"/>
        <v>40</v>
      </c>
      <c r="W83" s="27">
        <f t="shared" si="10"/>
        <v>0</v>
      </c>
      <c r="X83" s="14">
        <f t="shared" si="11"/>
        <v>0</v>
      </c>
      <c r="Z83" s="1">
        <f t="shared" si="13"/>
        <v>40</v>
      </c>
    </row>
    <row r="84" spans="17:52">
      <c r="Q84" s="27" t="s">
        <v>284</v>
      </c>
      <c r="R84" s="27">
        <f t="shared" si="7"/>
        <v>0</v>
      </c>
      <c r="S84" s="27">
        <f>'0.输入区'!B125</f>
        <v>0</v>
      </c>
      <c r="T84" s="14">
        <f t="shared" si="8"/>
        <v>0</v>
      </c>
      <c r="V84" s="1">
        <f t="shared" si="12"/>
        <v>41</v>
      </c>
      <c r="W84" s="27">
        <f t="shared" si="10"/>
        <v>0</v>
      </c>
      <c r="X84" s="14">
        <f t="shared" si="11"/>
        <v>0</v>
      </c>
      <c r="Z84" s="1">
        <f t="shared" si="13"/>
        <v>41</v>
      </c>
    </row>
    <row r="86" spans="17:52">
      <c r="R86" s="42"/>
      <c r="S86" s="42"/>
      <c r="T86" s="42"/>
      <c r="U86" s="42"/>
      <c r="V86" s="42"/>
      <c r="W86" s="42">
        <v>1</v>
      </c>
      <c r="X86" s="43">
        <v>2</v>
      </c>
      <c r="Y86" s="43">
        <v>3</v>
      </c>
      <c r="Z86" s="42">
        <v>4</v>
      </c>
      <c r="AA86" s="43">
        <f>Z86+1</f>
        <v>5</v>
      </c>
      <c r="AB86" s="42">
        <f t="shared" ref="AB86:AZ86" si="15">AA86+1</f>
        <v>6</v>
      </c>
      <c r="AC86" s="42">
        <f t="shared" si="15"/>
        <v>7</v>
      </c>
      <c r="AD86" s="42">
        <f t="shared" si="15"/>
        <v>8</v>
      </c>
      <c r="AE86" s="42">
        <f t="shared" si="15"/>
        <v>9</v>
      </c>
      <c r="AF86" s="42">
        <f t="shared" si="15"/>
        <v>10</v>
      </c>
      <c r="AG86" s="42">
        <f t="shared" si="15"/>
        <v>11</v>
      </c>
      <c r="AH86" s="42">
        <f t="shared" si="15"/>
        <v>12</v>
      </c>
      <c r="AI86" s="42">
        <f t="shared" si="15"/>
        <v>13</v>
      </c>
      <c r="AJ86" s="42">
        <f t="shared" si="15"/>
        <v>14</v>
      </c>
      <c r="AK86" s="42">
        <f t="shared" si="15"/>
        <v>15</v>
      </c>
      <c r="AL86" s="42">
        <f t="shared" si="15"/>
        <v>16</v>
      </c>
      <c r="AM86" s="42">
        <f t="shared" si="15"/>
        <v>17</v>
      </c>
      <c r="AN86" s="42">
        <f t="shared" si="15"/>
        <v>18</v>
      </c>
      <c r="AO86" s="42">
        <f t="shared" si="15"/>
        <v>19</v>
      </c>
      <c r="AP86" s="42">
        <f t="shared" si="15"/>
        <v>20</v>
      </c>
      <c r="AQ86" s="42">
        <f t="shared" si="15"/>
        <v>21</v>
      </c>
      <c r="AR86" s="42">
        <f t="shared" si="15"/>
        <v>22</v>
      </c>
      <c r="AS86" s="42">
        <f t="shared" si="15"/>
        <v>23</v>
      </c>
      <c r="AT86" s="42">
        <f t="shared" si="15"/>
        <v>24</v>
      </c>
      <c r="AU86" s="42">
        <f t="shared" si="15"/>
        <v>25</v>
      </c>
      <c r="AV86" s="42">
        <f t="shared" si="15"/>
        <v>26</v>
      </c>
      <c r="AW86" s="42">
        <f t="shared" si="15"/>
        <v>27</v>
      </c>
      <c r="AX86" s="42">
        <f t="shared" si="15"/>
        <v>28</v>
      </c>
      <c r="AY86" s="42">
        <f t="shared" si="15"/>
        <v>29</v>
      </c>
      <c r="AZ86" s="42">
        <f t="shared" si="15"/>
        <v>30</v>
      </c>
    </row>
    <row r="87" spans="17:52">
      <c r="R87" s="42" t="s">
        <v>353</v>
      </c>
      <c r="S87" s="42" t="s">
        <v>354</v>
      </c>
      <c r="T87" s="42" t="s">
        <v>290</v>
      </c>
      <c r="U87" t="s">
        <v>322</v>
      </c>
      <c r="V87" t="s">
        <v>355</v>
      </c>
      <c r="W87" s="42" t="e">
        <f>INDEX($D$112:$AG$152,$T$88,W$86)</f>
        <v>#VALUE!</v>
      </c>
      <c r="X87" s="42" t="e">
        <f t="shared" ref="X87:AZ87" si="16">INDEX($D$112:$AG$152,$T$88,X$86)</f>
        <v>#VALUE!</v>
      </c>
      <c r="Y87" s="42" t="e">
        <f t="shared" si="16"/>
        <v>#VALUE!</v>
      </c>
      <c r="Z87" s="42" t="e">
        <f t="shared" si="16"/>
        <v>#VALUE!</v>
      </c>
      <c r="AA87" s="42" t="e">
        <f t="shared" si="16"/>
        <v>#VALUE!</v>
      </c>
      <c r="AB87" s="42" t="e">
        <f t="shared" si="16"/>
        <v>#VALUE!</v>
      </c>
      <c r="AC87" s="42" t="e">
        <f t="shared" si="16"/>
        <v>#VALUE!</v>
      </c>
      <c r="AD87" s="42" t="e">
        <f t="shared" si="16"/>
        <v>#VALUE!</v>
      </c>
      <c r="AE87" s="42" t="e">
        <f t="shared" si="16"/>
        <v>#VALUE!</v>
      </c>
      <c r="AF87" s="42" t="e">
        <f t="shared" si="16"/>
        <v>#VALUE!</v>
      </c>
      <c r="AG87" s="42" t="e">
        <f t="shared" si="16"/>
        <v>#VALUE!</v>
      </c>
      <c r="AH87" s="42" t="e">
        <f t="shared" si="16"/>
        <v>#VALUE!</v>
      </c>
      <c r="AI87" s="42" t="e">
        <f t="shared" si="16"/>
        <v>#VALUE!</v>
      </c>
      <c r="AJ87" s="42" t="e">
        <f t="shared" si="16"/>
        <v>#VALUE!</v>
      </c>
      <c r="AK87" s="42" t="e">
        <f t="shared" si="16"/>
        <v>#VALUE!</v>
      </c>
      <c r="AL87" s="42" t="e">
        <f t="shared" si="16"/>
        <v>#VALUE!</v>
      </c>
      <c r="AM87" s="42" t="e">
        <f t="shared" si="16"/>
        <v>#VALUE!</v>
      </c>
      <c r="AN87" s="42" t="e">
        <f t="shared" si="16"/>
        <v>#VALUE!</v>
      </c>
      <c r="AO87" s="42" t="e">
        <f t="shared" si="16"/>
        <v>#VALUE!</v>
      </c>
      <c r="AP87" s="42" t="e">
        <f t="shared" si="16"/>
        <v>#VALUE!</v>
      </c>
      <c r="AQ87" s="42" t="e">
        <f t="shared" si="16"/>
        <v>#VALUE!</v>
      </c>
      <c r="AR87" s="42" t="e">
        <f t="shared" si="16"/>
        <v>#VALUE!</v>
      </c>
      <c r="AS87" s="42" t="e">
        <f t="shared" si="16"/>
        <v>#VALUE!</v>
      </c>
      <c r="AT87" s="42" t="e">
        <f t="shared" si="16"/>
        <v>#VALUE!</v>
      </c>
      <c r="AU87" s="42" t="e">
        <f t="shared" si="16"/>
        <v>#VALUE!</v>
      </c>
      <c r="AV87" s="42" t="e">
        <f t="shared" si="16"/>
        <v>#VALUE!</v>
      </c>
      <c r="AW87" s="42" t="e">
        <f t="shared" si="16"/>
        <v>#VALUE!</v>
      </c>
      <c r="AX87" s="42" t="e">
        <f t="shared" si="16"/>
        <v>#VALUE!</v>
      </c>
      <c r="AY87" s="42" t="e">
        <f t="shared" si="16"/>
        <v>#VALUE!</v>
      </c>
      <c r="AZ87" s="42" t="e">
        <f t="shared" si="16"/>
        <v>#VALUE!</v>
      </c>
    </row>
    <row r="88" spans="17:52">
      <c r="R88" s="43">
        <f>K41</f>
        <v>859.621073319027</v>
      </c>
      <c r="S88" s="44">
        <f>ABS(L41)</f>
        <v>824.440766708838</v>
      </c>
      <c r="T88" s="45">
        <f>AC46</f>
        <v>0</v>
      </c>
      <c r="U88">
        <f>M41</f>
        <v>-1</v>
      </c>
      <c r="V88" t="s">
        <v>356</v>
      </c>
      <c r="W88" s="42" t="e">
        <f>W$87*$S$88*$M$41</f>
        <v>#VALUE!</v>
      </c>
      <c r="X88" s="42" t="e">
        <f>X$87*$U88*$S$88</f>
        <v>#VALUE!</v>
      </c>
      <c r="Y88" s="42" t="e">
        <f>Y$87*$U88*$S$88</f>
        <v>#VALUE!</v>
      </c>
      <c r="Z88" s="42" t="e">
        <f>Z$87*$U88*$S$88</f>
        <v>#VALUE!</v>
      </c>
      <c r="AA88" s="42" t="e">
        <f>AA$87*$U88*$S$88</f>
        <v>#VALUE!</v>
      </c>
      <c r="AB88" s="42" t="e">
        <f t="shared" ref="AB88:AZ88" si="17">AB$87*(-1)*$S$88</f>
        <v>#VALUE!</v>
      </c>
      <c r="AC88" s="42" t="e">
        <f t="shared" si="17"/>
        <v>#VALUE!</v>
      </c>
      <c r="AD88" s="42" t="e">
        <f t="shared" si="17"/>
        <v>#VALUE!</v>
      </c>
      <c r="AE88" s="42" t="e">
        <f t="shared" si="17"/>
        <v>#VALUE!</v>
      </c>
      <c r="AF88" s="42" t="e">
        <f t="shared" si="17"/>
        <v>#VALUE!</v>
      </c>
      <c r="AG88" s="42" t="e">
        <f t="shared" si="17"/>
        <v>#VALUE!</v>
      </c>
      <c r="AH88" s="42" t="e">
        <f t="shared" si="17"/>
        <v>#VALUE!</v>
      </c>
      <c r="AI88" s="42" t="e">
        <f t="shared" si="17"/>
        <v>#VALUE!</v>
      </c>
      <c r="AJ88" s="42" t="e">
        <f t="shared" si="17"/>
        <v>#VALUE!</v>
      </c>
      <c r="AK88" s="42" t="e">
        <f t="shared" si="17"/>
        <v>#VALUE!</v>
      </c>
      <c r="AL88" s="42" t="e">
        <f t="shared" si="17"/>
        <v>#VALUE!</v>
      </c>
      <c r="AM88" s="42" t="e">
        <f t="shared" si="17"/>
        <v>#VALUE!</v>
      </c>
      <c r="AN88" s="42" t="e">
        <f t="shared" si="17"/>
        <v>#VALUE!</v>
      </c>
      <c r="AO88" s="42" t="e">
        <f t="shared" si="17"/>
        <v>#VALUE!</v>
      </c>
      <c r="AP88" s="42" t="e">
        <f t="shared" si="17"/>
        <v>#VALUE!</v>
      </c>
      <c r="AQ88" s="42" t="e">
        <f t="shared" si="17"/>
        <v>#VALUE!</v>
      </c>
      <c r="AR88" s="42" t="e">
        <f t="shared" si="17"/>
        <v>#VALUE!</v>
      </c>
      <c r="AS88" s="42" t="e">
        <f t="shared" si="17"/>
        <v>#VALUE!</v>
      </c>
      <c r="AT88" s="42" t="e">
        <f t="shared" si="17"/>
        <v>#VALUE!</v>
      </c>
      <c r="AU88" s="42" t="e">
        <f t="shared" si="17"/>
        <v>#VALUE!</v>
      </c>
      <c r="AV88" s="42" t="e">
        <f t="shared" si="17"/>
        <v>#VALUE!</v>
      </c>
      <c r="AW88" s="42" t="e">
        <f t="shared" si="17"/>
        <v>#VALUE!</v>
      </c>
      <c r="AX88" s="42" t="e">
        <f t="shared" si="17"/>
        <v>#VALUE!</v>
      </c>
      <c r="AY88" s="42" t="e">
        <f t="shared" si="17"/>
        <v>#VALUE!</v>
      </c>
      <c r="AZ88" s="42" t="e">
        <f t="shared" si="17"/>
        <v>#VALUE!</v>
      </c>
    </row>
    <row r="89" spans="17:52">
      <c r="R89" s="42"/>
      <c r="S89" s="42"/>
      <c r="T89" s="42"/>
      <c r="U89" s="42"/>
      <c r="V89" s="42" t="s">
        <v>357</v>
      </c>
      <c r="W89" s="46" t="e">
        <f>$V$90-W$88</f>
        <v>#VALUE!</v>
      </c>
      <c r="X89" s="46" t="e">
        <f t="shared" ref="X89:AZ89" si="18">$V$90+X$88</f>
        <v>#VALUE!</v>
      </c>
      <c r="Y89" s="46" t="e">
        <f t="shared" si="18"/>
        <v>#VALUE!</v>
      </c>
      <c r="Z89" s="46" t="e">
        <f t="shared" si="18"/>
        <v>#VALUE!</v>
      </c>
      <c r="AA89" s="46" t="e">
        <f t="shared" si="18"/>
        <v>#VALUE!</v>
      </c>
      <c r="AB89" s="46" t="e">
        <f t="shared" si="18"/>
        <v>#VALUE!</v>
      </c>
      <c r="AC89" s="46" t="e">
        <f t="shared" si="18"/>
        <v>#VALUE!</v>
      </c>
      <c r="AD89" s="46" t="e">
        <f t="shared" si="18"/>
        <v>#VALUE!</v>
      </c>
      <c r="AE89" s="46" t="e">
        <f t="shared" si="18"/>
        <v>#VALUE!</v>
      </c>
      <c r="AF89" s="46" t="e">
        <f t="shared" si="18"/>
        <v>#VALUE!</v>
      </c>
      <c r="AG89" s="46" t="e">
        <f t="shared" si="18"/>
        <v>#VALUE!</v>
      </c>
      <c r="AH89" s="46" t="e">
        <f t="shared" si="18"/>
        <v>#VALUE!</v>
      </c>
      <c r="AI89" s="46" t="e">
        <f t="shared" si="18"/>
        <v>#VALUE!</v>
      </c>
      <c r="AJ89" s="46" t="e">
        <f t="shared" si="18"/>
        <v>#VALUE!</v>
      </c>
      <c r="AK89" s="46" t="e">
        <f t="shared" si="18"/>
        <v>#VALUE!</v>
      </c>
      <c r="AL89" s="46" t="e">
        <f t="shared" si="18"/>
        <v>#VALUE!</v>
      </c>
      <c r="AM89" s="46" t="e">
        <f t="shared" si="18"/>
        <v>#VALUE!</v>
      </c>
      <c r="AN89" s="46" t="e">
        <f t="shared" si="18"/>
        <v>#VALUE!</v>
      </c>
      <c r="AO89" s="46" t="e">
        <f t="shared" si="18"/>
        <v>#VALUE!</v>
      </c>
      <c r="AP89" s="46" t="e">
        <f t="shared" si="18"/>
        <v>#VALUE!</v>
      </c>
      <c r="AQ89" s="46" t="e">
        <f t="shared" si="18"/>
        <v>#VALUE!</v>
      </c>
      <c r="AR89" s="46" t="e">
        <f t="shared" si="18"/>
        <v>#VALUE!</v>
      </c>
      <c r="AS89" s="46" t="e">
        <f t="shared" si="18"/>
        <v>#VALUE!</v>
      </c>
      <c r="AT89" s="46" t="e">
        <f t="shared" si="18"/>
        <v>#VALUE!</v>
      </c>
      <c r="AU89" s="46" t="e">
        <f t="shared" si="18"/>
        <v>#VALUE!</v>
      </c>
      <c r="AV89" s="46" t="e">
        <f t="shared" si="18"/>
        <v>#VALUE!</v>
      </c>
      <c r="AW89" s="46" t="e">
        <f t="shared" si="18"/>
        <v>#VALUE!</v>
      </c>
      <c r="AX89" s="46" t="e">
        <f t="shared" si="18"/>
        <v>#VALUE!</v>
      </c>
      <c r="AY89" s="46" t="e">
        <f t="shared" si="18"/>
        <v>#VALUE!</v>
      </c>
      <c r="AZ89" s="46" t="e">
        <f t="shared" si="18"/>
        <v>#VALUE!</v>
      </c>
    </row>
    <row r="90" ht="18" spans="17:52">
      <c r="S90" s="47" t="s">
        <v>306</v>
      </c>
      <c r="T90" s="48" t="e">
        <f>W92/Y92</f>
        <v>#VALUE!</v>
      </c>
      <c r="U90" s="47" t="s">
        <v>358</v>
      </c>
      <c r="V90" s="49">
        <f>R88</f>
        <v>859.621073319027</v>
      </c>
    </row>
    <row r="91" spans="17:52">
      <c r="V91" t="s">
        <v>183</v>
      </c>
      <c r="W91">
        <f>SUMIF($Y$94:$AI$94,W86,$Y$96:$AI$96)</f>
        <v>0</v>
      </c>
      <c r="X91">
        <f t="shared" ref="X91:AZ91" si="19">SUMIF($Y$94:$AI$94,X86,$Y$96:$AI$96)</f>
        <v>3738</v>
      </c>
      <c r="Y91">
        <f t="shared" si="19"/>
        <v>3738</v>
      </c>
      <c r="Z91">
        <f t="shared" si="19"/>
        <v>0</v>
      </c>
      <c r="AA91">
        <f t="shared" si="19"/>
        <v>2133</v>
      </c>
      <c r="AB91">
        <f t="shared" si="19"/>
        <v>0</v>
      </c>
      <c r="AC91">
        <f t="shared" si="19"/>
        <v>0</v>
      </c>
      <c r="AD91">
        <f t="shared" si="19"/>
        <v>0</v>
      </c>
      <c r="AE91">
        <f t="shared" si="19"/>
        <v>0</v>
      </c>
      <c r="AF91">
        <f t="shared" si="19"/>
        <v>0</v>
      </c>
      <c r="AG91">
        <f t="shared" si="19"/>
        <v>0</v>
      </c>
      <c r="AH91">
        <f t="shared" si="19"/>
        <v>0</v>
      </c>
      <c r="AI91">
        <f t="shared" si="19"/>
        <v>0</v>
      </c>
      <c r="AJ91">
        <f t="shared" si="19"/>
        <v>0</v>
      </c>
      <c r="AK91">
        <f t="shared" si="19"/>
        <v>0</v>
      </c>
      <c r="AL91">
        <f t="shared" si="19"/>
        <v>0</v>
      </c>
      <c r="AM91">
        <f t="shared" si="19"/>
        <v>0</v>
      </c>
      <c r="AN91">
        <f t="shared" si="19"/>
        <v>0</v>
      </c>
      <c r="AO91">
        <f t="shared" si="19"/>
        <v>0</v>
      </c>
      <c r="AP91">
        <f t="shared" si="19"/>
        <v>0</v>
      </c>
      <c r="AQ91">
        <f t="shared" si="19"/>
        <v>0</v>
      </c>
      <c r="AR91">
        <f t="shared" si="19"/>
        <v>0</v>
      </c>
      <c r="AS91">
        <f t="shared" si="19"/>
        <v>0</v>
      </c>
      <c r="AT91">
        <f t="shared" si="19"/>
        <v>0</v>
      </c>
      <c r="AU91">
        <f t="shared" si="19"/>
        <v>0</v>
      </c>
      <c r="AV91">
        <f t="shared" si="19"/>
        <v>0</v>
      </c>
      <c r="AW91">
        <f t="shared" si="19"/>
        <v>0</v>
      </c>
      <c r="AX91">
        <f t="shared" si="19"/>
        <v>0</v>
      </c>
      <c r="AY91">
        <f t="shared" si="19"/>
        <v>0</v>
      </c>
      <c r="AZ91">
        <f t="shared" si="19"/>
        <v>0</v>
      </c>
    </row>
    <row r="92" spans="17:52">
      <c r="V92" t="s">
        <v>359</v>
      </c>
      <c r="W92" t="e">
        <f>SUMPRODUCT(W91:AZ91,W89:AZ89)</f>
        <v>#VALUE!</v>
      </c>
      <c r="X92" t="s">
        <v>360</v>
      </c>
      <c r="Y92">
        <f>SUM(W91:AZ91)</f>
        <v>9609</v>
      </c>
    </row>
    <row r="93" spans="17:52">
      <c r="Q93" s="50"/>
      <c r="R93" s="51"/>
      <c r="S93" s="51"/>
      <c r="T93" s="51"/>
      <c r="U93" s="51"/>
      <c r="V93" s="51"/>
      <c r="W93" s="31"/>
    </row>
    <row r="94" spans="17:52">
      <c r="Q94" s="36" t="str">
        <f>'7. 节点净发电功率'!C31</f>
        <v>节点</v>
      </c>
      <c r="R94" s="14">
        <f>'7. 节点净发电功率'!D31</f>
        <v>1</v>
      </c>
      <c r="S94" s="14">
        <f>'7. 节点净发电功率'!E31</f>
        <v>3</v>
      </c>
      <c r="T94" s="14">
        <f>'7. 节点净发电功率'!F31</f>
        <v>0</v>
      </c>
      <c r="U94" s="14">
        <f>'7. 节点净发电功率'!G31</f>
        <v>4</v>
      </c>
      <c r="V94" s="14">
        <f>'7. 节点净发电功率'!H31</f>
        <v>0</v>
      </c>
      <c r="W94" s="14">
        <f>'7. 节点净发电功率'!I31</f>
        <v>0</v>
      </c>
      <c r="X94" s="14">
        <f>'7. 节点净发电功率'!J31</f>
        <v>0</v>
      </c>
      <c r="Y94" s="1">
        <f>'7. 节点净发电功率'!K31</f>
        <v>5</v>
      </c>
      <c r="Z94" s="1">
        <f>'7. 节点净发电功率'!L31</f>
        <v>2</v>
      </c>
      <c r="AA94" s="1">
        <f>'7. 节点净发电功率'!M31</f>
        <v>3</v>
      </c>
      <c r="AB94" s="1">
        <f>'7. 节点净发电功率'!N31</f>
        <v>2</v>
      </c>
      <c r="AC94" s="1">
        <f>'7. 节点净发电功率'!O31</f>
        <v>0</v>
      </c>
      <c r="AD94" s="1">
        <f>'7. 节点净发电功率'!P31</f>
        <v>0</v>
      </c>
      <c r="AE94" s="1">
        <f>'7. 节点净发电功率'!Q31</f>
        <v>0</v>
      </c>
      <c r="AF94" s="1">
        <f>'7. 节点净发电功率'!R31</f>
        <v>0</v>
      </c>
      <c r="AG94" s="1">
        <f>'7. 节点净发电功率'!S31</f>
        <v>0</v>
      </c>
      <c r="AH94" s="1">
        <f>'7. 节点净发电功率'!T31</f>
        <v>0</v>
      </c>
      <c r="AI94">
        <f>'7. 节点净发电功率'!U31</f>
        <v>0</v>
      </c>
    </row>
    <row r="95" spans="17:52">
      <c r="Q95" s="36"/>
      <c r="R95" s="14" t="str">
        <f>'7. 节点净发电功率'!D32</f>
        <v>G1</v>
      </c>
      <c r="S95" s="14" t="str">
        <f>'7. 节点净发电功率'!E32</f>
        <v>G2</v>
      </c>
      <c r="T95" s="14">
        <f>'7. 节点净发电功率'!F32</f>
        <v>0</v>
      </c>
      <c r="U95" s="14" t="str">
        <f>'7. 节点净发电功率'!G32</f>
        <v>G3</v>
      </c>
      <c r="V95" s="14">
        <f>'7. 节点净发电功率'!H32</f>
        <v>0</v>
      </c>
      <c r="W95" s="14">
        <f>'7. 节点净发电功率'!I32</f>
        <v>0</v>
      </c>
      <c r="X95" s="14">
        <f>'7. 节点净发电功率'!J32</f>
        <v>0</v>
      </c>
      <c r="Y95" s="14" t="str">
        <f>'7. 节点净发电功率'!K32</f>
        <v>D1</v>
      </c>
      <c r="Z95" s="14" t="str">
        <f>'7. 节点净发电功率'!L32</f>
        <v>D2</v>
      </c>
      <c r="AA95" s="14" t="str">
        <f>'7. 节点净发电功率'!M32</f>
        <v>D3</v>
      </c>
      <c r="AB95" s="14" t="str">
        <f>'7. 节点净发电功率'!N32</f>
        <v>D4</v>
      </c>
      <c r="AC95" s="14" t="str">
        <f>'7. 节点净发电功率'!O32</f>
        <v>D5</v>
      </c>
      <c r="AD95" s="14" t="str">
        <f>'7. 节点净发电功率'!P32</f>
        <v>D6</v>
      </c>
      <c r="AE95" s="14" t="str">
        <f>'7. 节点净发电功率'!Q32</f>
        <v>D7</v>
      </c>
      <c r="AF95" s="14" t="str">
        <f>'7. 节点净发电功率'!R32</f>
        <v>D8</v>
      </c>
      <c r="AG95" s="14" t="str">
        <f>'7. 节点净发电功率'!S32</f>
        <v>D9</v>
      </c>
      <c r="AH95" s="14" t="str">
        <f>'7. 节点净发电功率'!T32</f>
        <v>D10</v>
      </c>
      <c r="AI95">
        <f>'7. 节点净发电功率'!U32</f>
        <v>0</v>
      </c>
    </row>
    <row r="96" spans="17:52">
      <c r="Q96" s="36" t="s">
        <v>361</v>
      </c>
      <c r="R96" s="14">
        <f t="array" ref="R96:T96">TRANSPOSE(G72:G74)</f>
        <v>10799.7870092506</v>
      </c>
      <c r="S96" s="14">
        <v>5238.11299074943</v>
      </c>
      <c r="T96" s="14">
        <v>0</v>
      </c>
      <c r="U96" s="14">
        <f>SUMIF($A$3:$A$26,$T$39,B3:B26)</f>
        <v>1041</v>
      </c>
      <c r="V96" s="14">
        <f t="shared" ref="V96:X96" si="20">SUMIF($A$3:$A$26,$T$39,C$3:C$26)</f>
        <v>0</v>
      </c>
      <c r="W96" s="14">
        <f t="shared" si="20"/>
        <v>0</v>
      </c>
      <c r="X96" s="14">
        <f t="shared" si="20"/>
        <v>0</v>
      </c>
      <c r="Y96" s="14">
        <f t="shared" ref="Y96:AI96" si="21">SUMIF($A$3:$A$26,$T$39,F$3:F$26)</f>
        <v>2133</v>
      </c>
      <c r="Z96" s="14">
        <f t="shared" si="21"/>
        <v>3738</v>
      </c>
      <c r="AA96" s="14">
        <f t="shared" si="21"/>
        <v>3738</v>
      </c>
      <c r="AB96" s="14">
        <f t="shared" si="21"/>
        <v>0</v>
      </c>
      <c r="AC96" s="14">
        <f t="shared" si="21"/>
        <v>0</v>
      </c>
      <c r="AD96" s="14">
        <f t="shared" si="21"/>
        <v>0</v>
      </c>
      <c r="AE96" s="14">
        <f t="shared" si="21"/>
        <v>0</v>
      </c>
      <c r="AF96" s="14">
        <f t="shared" si="21"/>
        <v>0</v>
      </c>
      <c r="AG96" s="14">
        <f t="shared" si="21"/>
        <v>0</v>
      </c>
      <c r="AH96" s="14">
        <f t="shared" si="21"/>
        <v>0</v>
      </c>
      <c r="AI96" s="14">
        <f t="shared" si="21"/>
        <v>0</v>
      </c>
    </row>
    <row r="97" spans="2:35">
      <c r="Q97" s="36" t="s">
        <v>362</v>
      </c>
      <c r="R97" s="14">
        <f>R96</f>
        <v>10799.7870092506</v>
      </c>
      <c r="S97" s="14">
        <f t="shared" ref="S97:U97" si="22">S96</f>
        <v>5238.11299074943</v>
      </c>
      <c r="T97" s="14">
        <f t="shared" si="22"/>
        <v>0</v>
      </c>
      <c r="U97" s="14">
        <f t="shared" si="22"/>
        <v>1041</v>
      </c>
      <c r="V97" s="14">
        <f t="shared" ref="V97:W97" si="23">V96</f>
        <v>0</v>
      </c>
      <c r="W97" s="14">
        <f t="shared" si="23"/>
        <v>0</v>
      </c>
      <c r="X97" s="14">
        <f t="shared" ref="X97" si="24">X96</f>
        <v>0</v>
      </c>
      <c r="Y97" s="14">
        <f>Y96*-1</f>
        <v>-2133</v>
      </c>
      <c r="Z97" s="14">
        <f t="shared" ref="Z97:AH97" si="25">Z96*-1</f>
        <v>-3738</v>
      </c>
      <c r="AA97" s="14">
        <f t="shared" si="25"/>
        <v>-3738</v>
      </c>
      <c r="AB97" s="14">
        <f t="shared" si="25"/>
        <v>0</v>
      </c>
      <c r="AC97" s="14">
        <f t="shared" si="25"/>
        <v>0</v>
      </c>
      <c r="AD97" s="14">
        <f t="shared" si="25"/>
        <v>0</v>
      </c>
      <c r="AE97" s="14">
        <f t="shared" si="25"/>
        <v>0</v>
      </c>
      <c r="AF97" s="14">
        <f t="shared" si="25"/>
        <v>0</v>
      </c>
      <c r="AG97" s="14">
        <f t="shared" si="25"/>
        <v>0</v>
      </c>
      <c r="AH97" s="14">
        <f t="shared" si="25"/>
        <v>0</v>
      </c>
      <c r="AI97" s="14">
        <f t="shared" ref="AI97" si="26">AI96*-1</f>
        <v>0</v>
      </c>
    </row>
    <row r="99" spans="2:35">
      <c r="Q99" s="14" t="s">
        <v>363</v>
      </c>
      <c r="R99" s="14" t="s">
        <v>364</v>
      </c>
    </row>
    <row r="100" spans="2:35">
      <c r="Q100" s="14">
        <f>SUM(R96:X96)</f>
        <v>17078.9</v>
      </c>
      <c r="R100" s="14">
        <f>SUM(Y96:AI96)</f>
        <v>9609</v>
      </c>
    </row>
    <row r="102" spans="2:35">
      <c r="C102" t="s">
        <v>365</v>
      </c>
      <c r="D102">
        <v>-1867.2</v>
      </c>
      <c r="E102">
        <v>1850</v>
      </c>
      <c r="F102">
        <v>7687.6</v>
      </c>
      <c r="G102">
        <v>-4558.4</v>
      </c>
      <c r="H102">
        <v>-3112</v>
      </c>
    </row>
    <row r="104" spans="2:35">
      <c r="C104" s="36" t="s">
        <v>366</v>
      </c>
    </row>
    <row r="105" spans="2:35">
      <c r="B105" s="1"/>
      <c r="D105" s="1">
        <v>1</v>
      </c>
      <c r="E105" s="1">
        <v>2</v>
      </c>
      <c r="F105" s="1">
        <v>3</v>
      </c>
      <c r="G105" s="1">
        <v>4</v>
      </c>
      <c r="H105" s="1">
        <v>5</v>
      </c>
      <c r="I105" s="1">
        <f>H105+1</f>
        <v>6</v>
      </c>
      <c r="J105" s="1">
        <f t="shared" ref="J105:AG105" si="27">I105+1</f>
        <v>7</v>
      </c>
      <c r="K105" s="1">
        <f t="shared" si="27"/>
        <v>8</v>
      </c>
      <c r="L105" s="1">
        <f t="shared" si="27"/>
        <v>9</v>
      </c>
      <c r="M105" s="1">
        <f t="shared" si="27"/>
        <v>10</v>
      </c>
      <c r="N105" s="1">
        <f t="shared" si="27"/>
        <v>11</v>
      </c>
      <c r="O105" s="1">
        <f t="shared" si="27"/>
        <v>12</v>
      </c>
      <c r="P105" s="1">
        <f t="shared" si="27"/>
        <v>13</v>
      </c>
      <c r="Q105" s="1">
        <f t="shared" si="27"/>
        <v>14</v>
      </c>
      <c r="R105" s="1">
        <f t="shared" si="27"/>
        <v>15</v>
      </c>
      <c r="S105" s="1">
        <f t="shared" si="27"/>
        <v>16</v>
      </c>
      <c r="T105" s="1">
        <f t="shared" si="27"/>
        <v>17</v>
      </c>
      <c r="U105" s="1">
        <f t="shared" si="27"/>
        <v>18</v>
      </c>
      <c r="V105" s="1">
        <f t="shared" si="27"/>
        <v>19</v>
      </c>
      <c r="W105" s="1">
        <f t="shared" si="27"/>
        <v>20</v>
      </c>
      <c r="X105" s="1">
        <f t="shared" si="27"/>
        <v>21</v>
      </c>
      <c r="Y105" s="1">
        <f t="shared" si="27"/>
        <v>22</v>
      </c>
      <c r="Z105" s="1">
        <f t="shared" si="27"/>
        <v>23</v>
      </c>
      <c r="AA105" s="1">
        <f t="shared" si="27"/>
        <v>24</v>
      </c>
      <c r="AB105" s="1">
        <f t="shared" si="27"/>
        <v>25</v>
      </c>
      <c r="AC105" s="1">
        <f t="shared" si="27"/>
        <v>26</v>
      </c>
      <c r="AD105" s="1">
        <f t="shared" si="27"/>
        <v>27</v>
      </c>
      <c r="AE105" s="1">
        <f t="shared" si="27"/>
        <v>28</v>
      </c>
      <c r="AF105" s="1">
        <f t="shared" si="27"/>
        <v>29</v>
      </c>
      <c r="AG105" s="1">
        <f t="shared" si="27"/>
        <v>30</v>
      </c>
    </row>
    <row r="106" spans="2:35">
      <c r="C106" s="1" t="s">
        <v>367</v>
      </c>
      <c r="D106" s="1">
        <f>SUMIF($R$94:$AI$94,D$105,$R$97:$AI$97)</f>
        <v>10799.7870092506</v>
      </c>
      <c r="E106" s="1">
        <f t="shared" ref="E106:AG106" si="28">SUMIF($R$94:$AI$94,E$105,$R$97:$AI$97)</f>
        <v>-3738</v>
      </c>
      <c r="F106" s="1">
        <f t="shared" si="28"/>
        <v>1500.11299074943</v>
      </c>
      <c r="G106" s="1">
        <f t="shared" si="28"/>
        <v>1041</v>
      </c>
      <c r="H106" s="1">
        <f t="shared" si="28"/>
        <v>-2133</v>
      </c>
      <c r="I106" s="1">
        <f t="shared" si="28"/>
        <v>0</v>
      </c>
      <c r="J106" s="1">
        <f t="shared" si="28"/>
        <v>0</v>
      </c>
      <c r="K106" s="1">
        <f t="shared" si="28"/>
        <v>0</v>
      </c>
      <c r="L106" s="1">
        <f t="shared" si="28"/>
        <v>0</v>
      </c>
      <c r="M106" s="1">
        <f t="shared" si="28"/>
        <v>0</v>
      </c>
      <c r="N106" s="1">
        <f t="shared" si="28"/>
        <v>0</v>
      </c>
      <c r="O106" s="1">
        <f t="shared" si="28"/>
        <v>0</v>
      </c>
      <c r="P106" s="1">
        <f t="shared" si="28"/>
        <v>0</v>
      </c>
      <c r="Q106" s="1">
        <f t="shared" si="28"/>
        <v>0</v>
      </c>
      <c r="R106" s="1">
        <f t="shared" si="28"/>
        <v>0</v>
      </c>
      <c r="S106" s="1">
        <f t="shared" si="28"/>
        <v>0</v>
      </c>
      <c r="T106" s="1">
        <f t="shared" si="28"/>
        <v>0</v>
      </c>
      <c r="U106" s="1">
        <f t="shared" si="28"/>
        <v>0</v>
      </c>
      <c r="V106" s="1">
        <f t="shared" si="28"/>
        <v>0</v>
      </c>
      <c r="W106" s="1">
        <f t="shared" si="28"/>
        <v>0</v>
      </c>
      <c r="X106" s="1">
        <f t="shared" si="28"/>
        <v>0</v>
      </c>
      <c r="Y106" s="1">
        <f t="shared" si="28"/>
        <v>0</v>
      </c>
      <c r="Z106" s="1">
        <f t="shared" si="28"/>
        <v>0</v>
      </c>
      <c r="AA106" s="1">
        <f t="shared" si="28"/>
        <v>0</v>
      </c>
      <c r="AB106" s="1">
        <f t="shared" si="28"/>
        <v>0</v>
      </c>
      <c r="AC106" s="1">
        <f t="shared" si="28"/>
        <v>0</v>
      </c>
      <c r="AD106" s="1">
        <f t="shared" si="28"/>
        <v>0</v>
      </c>
      <c r="AE106" s="1">
        <f t="shared" si="28"/>
        <v>0</v>
      </c>
      <c r="AF106" s="1">
        <f t="shared" si="28"/>
        <v>0</v>
      </c>
      <c r="AG106" s="1">
        <f t="shared" si="28"/>
        <v>0</v>
      </c>
    </row>
    <row r="107" spans="2:35">
      <c r="D107" s="36"/>
      <c r="E107" s="36"/>
      <c r="F107" s="36"/>
      <c r="G107" s="36"/>
    </row>
    <row r="108" ht="15.75" spans="2:35">
      <c r="C108" s="25"/>
    </row>
    <row r="109" spans="2:35">
      <c r="B109" s="14"/>
      <c r="C109" s="14"/>
    </row>
    <row r="110" ht="15.75" spans="2:35">
      <c r="B110" s="14"/>
      <c r="C110" s="25" t="s">
        <v>368</v>
      </c>
    </row>
    <row r="111" ht="15.75" spans="2:35">
      <c r="B111" s="14"/>
      <c r="C111" s="52"/>
      <c r="D111" s="25" t="str">
        <f>'0.输入区'!B128</f>
        <v>bus 1</v>
      </c>
      <c r="E111" s="25" t="str">
        <f>'0.输入区'!C128</f>
        <v>bus 2</v>
      </c>
      <c r="F111" s="25" t="str">
        <f>'0.输入区'!D128</f>
        <v>bus 3</v>
      </c>
      <c r="G111" s="25" t="str">
        <f>'0.输入区'!E128</f>
        <v>bus 4</v>
      </c>
      <c r="H111" s="1" t="str">
        <f>'0.输入区'!F128</f>
        <v>bus 5</v>
      </c>
      <c r="I111" s="1">
        <f>'0.输入区'!G128</f>
        <v>0</v>
      </c>
      <c r="J111" s="1">
        <f>'0.输入区'!H128</f>
        <v>0</v>
      </c>
      <c r="K111" s="1">
        <f>'0.输入区'!I128</f>
        <v>0</v>
      </c>
      <c r="L111" s="1">
        <f>'0.输入区'!J128</f>
        <v>0</v>
      </c>
      <c r="M111" s="1">
        <f>'0.输入区'!K128</f>
        <v>0</v>
      </c>
      <c r="N111" s="1">
        <f>'0.输入区'!L128</f>
        <v>0</v>
      </c>
      <c r="O111" s="1">
        <f>'0.输入区'!M128</f>
        <v>0</v>
      </c>
      <c r="P111" s="1">
        <f>'0.输入区'!N128</f>
        <v>0</v>
      </c>
      <c r="Q111" s="1">
        <f>'0.输入区'!O128</f>
        <v>0</v>
      </c>
      <c r="R111" s="1">
        <f>'0.输入区'!P128</f>
        <v>0</v>
      </c>
      <c r="S111" s="1">
        <f>'0.输入区'!Q128</f>
        <v>0</v>
      </c>
      <c r="T111" s="1">
        <f>'0.输入区'!R128</f>
        <v>0</v>
      </c>
      <c r="U111" s="1">
        <f>'0.输入区'!S128</f>
        <v>0</v>
      </c>
      <c r="V111" s="1">
        <f>'0.输入区'!T128</f>
        <v>0</v>
      </c>
      <c r="W111" s="1">
        <f>'0.输入区'!U128</f>
        <v>0</v>
      </c>
      <c r="X111" s="1">
        <f>'0.输入区'!V128</f>
        <v>0</v>
      </c>
      <c r="Y111" s="1">
        <f>'0.输入区'!W128</f>
        <v>0</v>
      </c>
      <c r="Z111" s="1">
        <f>'0.输入区'!X128</f>
        <v>0</v>
      </c>
      <c r="AA111" s="1">
        <f>'0.输入区'!Y128</f>
        <v>0</v>
      </c>
      <c r="AB111" s="1">
        <f>'0.输入区'!Z128</f>
        <v>0</v>
      </c>
      <c r="AC111" s="1">
        <f>'0.输入区'!AA128</f>
        <v>0</v>
      </c>
      <c r="AD111" s="1">
        <f>'0.输入区'!AB128</f>
        <v>0</v>
      </c>
      <c r="AE111" s="1">
        <f>'0.输入区'!AC128</f>
        <v>0</v>
      </c>
      <c r="AF111" s="1">
        <f>'0.输入区'!AD128</f>
        <v>0</v>
      </c>
      <c r="AG111" s="1">
        <f>'0.输入区'!AE128</f>
        <v>0</v>
      </c>
    </row>
    <row r="112" spans="2:35">
      <c r="B112" s="53"/>
      <c r="C112" s="54" t="str">
        <f>'0.输入区'!A129</f>
        <v>Line 1</v>
      </c>
      <c r="D112" s="55">
        <f>'0.输入区'!B129</f>
        <v>0</v>
      </c>
      <c r="E112" s="55">
        <f>'0.输入区'!C129</f>
        <v>-0.669811</v>
      </c>
      <c r="F112" s="55">
        <f>'0.输入区'!D129</f>
        <v>-0.542906</v>
      </c>
      <c r="G112" s="55">
        <f>'0.输入区'!E129</f>
        <v>-0.193917</v>
      </c>
      <c r="H112" s="56">
        <f>'0.输入区'!F129</f>
        <v>-0.034379</v>
      </c>
      <c r="I112" s="56">
        <f>'0.输入区'!G129</f>
        <v>0</v>
      </c>
      <c r="J112" s="56">
        <f>'0.输入区'!H129</f>
        <v>0</v>
      </c>
      <c r="K112" s="56">
        <f>'0.输入区'!I129</f>
        <v>0</v>
      </c>
      <c r="L112" s="56">
        <f>'0.输入区'!J129</f>
        <v>0</v>
      </c>
      <c r="M112" s="56">
        <f>'0.输入区'!K129</f>
        <v>0</v>
      </c>
      <c r="N112" s="56">
        <f>'0.输入区'!L129</f>
        <v>0</v>
      </c>
      <c r="O112" s="56">
        <f>'0.输入区'!M129</f>
        <v>0</v>
      </c>
      <c r="P112" s="56">
        <f>'0.输入区'!N129</f>
        <v>0</v>
      </c>
      <c r="Q112" s="56">
        <f>'0.输入区'!O129</f>
        <v>0</v>
      </c>
      <c r="R112" s="56">
        <f>'0.输入区'!P129</f>
        <v>0</v>
      </c>
      <c r="S112" s="56">
        <f>'0.输入区'!Q129</f>
        <v>0</v>
      </c>
      <c r="T112" s="56">
        <f>'0.输入区'!R129</f>
        <v>0</v>
      </c>
      <c r="U112" s="56">
        <f>'0.输入区'!S129</f>
        <v>0</v>
      </c>
      <c r="V112" s="56">
        <f>'0.输入区'!T129</f>
        <v>0</v>
      </c>
      <c r="W112" s="56">
        <f>'0.输入区'!U129</f>
        <v>0</v>
      </c>
      <c r="X112" s="56">
        <f>'0.输入区'!V129</f>
        <v>0</v>
      </c>
      <c r="Y112" s="56">
        <f>'0.输入区'!W129</f>
        <v>0</v>
      </c>
      <c r="Z112" s="56">
        <f>'0.输入区'!X129</f>
        <v>0</v>
      </c>
      <c r="AA112" s="56">
        <f>'0.输入区'!Y129</f>
        <v>0</v>
      </c>
      <c r="AB112" s="56">
        <f>'0.输入区'!Z129</f>
        <v>0</v>
      </c>
      <c r="AC112" s="56">
        <f>'0.输入区'!AA129</f>
        <v>0</v>
      </c>
      <c r="AD112" s="56">
        <f>'0.输入区'!AB129</f>
        <v>0</v>
      </c>
      <c r="AE112" s="56">
        <f>'0.输入区'!AC129</f>
        <v>0</v>
      </c>
      <c r="AF112" s="56">
        <f>'0.输入区'!AD129</f>
        <v>0</v>
      </c>
      <c r="AG112" s="56">
        <f>'0.输入区'!AE129</f>
        <v>0</v>
      </c>
    </row>
    <row r="113" spans="2:33">
      <c r="B113" s="16"/>
      <c r="C113" s="57" t="str">
        <f>'0.输入区'!A130</f>
        <v>Line 2</v>
      </c>
      <c r="D113" s="55">
        <f>'0.输入区'!B130</f>
        <v>0</v>
      </c>
      <c r="E113" s="55">
        <f>'0.输入区'!C130</f>
        <v>0.330189</v>
      </c>
      <c r="F113" s="55">
        <f>'0.输入区'!D130</f>
        <v>-0.542906</v>
      </c>
      <c r="G113" s="55">
        <f>'0.输入区'!E130</f>
        <v>-0.193917</v>
      </c>
      <c r="H113" s="56">
        <f>'0.输入区'!F130</f>
        <v>-0.034379</v>
      </c>
      <c r="I113" s="56">
        <f>'0.输入区'!G130</f>
        <v>0</v>
      </c>
      <c r="J113" s="56">
        <f>'0.输入区'!H130</f>
        <v>0</v>
      </c>
      <c r="K113" s="56">
        <f>'0.输入区'!I130</f>
        <v>0</v>
      </c>
      <c r="L113" s="56">
        <f>'0.输入区'!J130</f>
        <v>0</v>
      </c>
      <c r="M113" s="56">
        <f>'0.输入区'!K130</f>
        <v>0</v>
      </c>
      <c r="N113" s="56">
        <f>'0.输入区'!L130</f>
        <v>0</v>
      </c>
      <c r="O113" s="56">
        <f>'0.输入区'!M130</f>
        <v>0</v>
      </c>
      <c r="P113" s="56">
        <f>'0.输入区'!N130</f>
        <v>0</v>
      </c>
      <c r="Q113" s="56">
        <f>'0.输入区'!O130</f>
        <v>0</v>
      </c>
      <c r="R113" s="56">
        <f>'0.输入区'!P130</f>
        <v>0</v>
      </c>
      <c r="S113" s="56">
        <f>'0.输入区'!Q130</f>
        <v>0</v>
      </c>
      <c r="T113" s="56">
        <f>'0.输入区'!R130</f>
        <v>0</v>
      </c>
      <c r="U113" s="56">
        <f>'0.输入区'!S130</f>
        <v>0</v>
      </c>
      <c r="V113" s="56">
        <f>'0.输入区'!T130</f>
        <v>0</v>
      </c>
      <c r="W113" s="56">
        <f>'0.输入区'!U130</f>
        <v>0</v>
      </c>
      <c r="X113" s="56">
        <f>'0.输入区'!V130</f>
        <v>0</v>
      </c>
      <c r="Y113" s="56">
        <f>'0.输入区'!W130</f>
        <v>0</v>
      </c>
      <c r="Z113" s="56">
        <f>'0.输入区'!X130</f>
        <v>0</v>
      </c>
      <c r="AA113" s="56">
        <f>'0.输入区'!Y130</f>
        <v>0</v>
      </c>
      <c r="AB113" s="56">
        <f>'0.输入区'!Z130</f>
        <v>0</v>
      </c>
      <c r="AC113" s="56">
        <f>'0.输入区'!AA130</f>
        <v>0</v>
      </c>
      <c r="AD113" s="56">
        <f>'0.输入区'!AB130</f>
        <v>0</v>
      </c>
      <c r="AE113" s="56">
        <f>'0.输入区'!AC130</f>
        <v>0</v>
      </c>
      <c r="AF113" s="56">
        <f>'0.输入区'!AD130</f>
        <v>0</v>
      </c>
      <c r="AG113" s="56">
        <f>'0.输入区'!AE130</f>
        <v>0</v>
      </c>
    </row>
    <row r="114" spans="2:33">
      <c r="B114" s="16"/>
      <c r="C114" s="57" t="str">
        <f>'0.输入区'!A131</f>
        <v>Line 3</v>
      </c>
      <c r="D114" s="55">
        <f>'0.输入区'!B131</f>
        <v>0</v>
      </c>
      <c r="E114" s="55">
        <f>'0.输入区'!C131</f>
        <v>0.330189</v>
      </c>
      <c r="F114" s="55">
        <f>'0.输入区'!D131</f>
        <v>0.457094</v>
      </c>
      <c r="G114" s="55">
        <f>'0.输入区'!E131</f>
        <v>-0.193917</v>
      </c>
      <c r="H114" s="56">
        <f>'0.输入区'!F131</f>
        <v>-0.034379</v>
      </c>
      <c r="I114" s="56">
        <f>'0.输入区'!G131</f>
        <v>0</v>
      </c>
      <c r="J114" s="56">
        <f>'0.输入区'!H131</f>
        <v>0</v>
      </c>
      <c r="K114" s="56">
        <f>'0.输入区'!I131</f>
        <v>0</v>
      </c>
      <c r="L114" s="56">
        <f>'0.输入区'!J131</f>
        <v>0</v>
      </c>
      <c r="M114" s="56">
        <f>'0.输入区'!K131</f>
        <v>0</v>
      </c>
      <c r="N114" s="56">
        <f>'0.输入区'!L131</f>
        <v>0</v>
      </c>
      <c r="O114" s="56">
        <f>'0.输入区'!M131</f>
        <v>0</v>
      </c>
      <c r="P114" s="56">
        <f>'0.输入区'!N131</f>
        <v>0</v>
      </c>
      <c r="Q114" s="56">
        <f>'0.输入区'!O131</f>
        <v>0</v>
      </c>
      <c r="R114" s="56">
        <f>'0.输入区'!P131</f>
        <v>0</v>
      </c>
      <c r="S114" s="56">
        <f>'0.输入区'!Q131</f>
        <v>0</v>
      </c>
      <c r="T114" s="56">
        <f>'0.输入区'!R131</f>
        <v>0</v>
      </c>
      <c r="U114" s="56">
        <f>'0.输入区'!S131</f>
        <v>0</v>
      </c>
      <c r="V114" s="56">
        <f>'0.输入区'!T131</f>
        <v>0</v>
      </c>
      <c r="W114" s="56">
        <f>'0.输入区'!U131</f>
        <v>0</v>
      </c>
      <c r="X114" s="56">
        <f>'0.输入区'!V131</f>
        <v>0</v>
      </c>
      <c r="Y114" s="56">
        <f>'0.输入区'!W131</f>
        <v>0</v>
      </c>
      <c r="Z114" s="56">
        <f>'0.输入区'!X131</f>
        <v>0</v>
      </c>
      <c r="AA114" s="56">
        <f>'0.输入区'!Y131</f>
        <v>0</v>
      </c>
      <c r="AB114" s="56">
        <f>'0.输入区'!Z131</f>
        <v>0</v>
      </c>
      <c r="AC114" s="56">
        <f>'0.输入区'!AA131</f>
        <v>0</v>
      </c>
      <c r="AD114" s="56">
        <f>'0.输入区'!AB131</f>
        <v>0</v>
      </c>
      <c r="AE114" s="56">
        <f>'0.输入区'!AC131</f>
        <v>0</v>
      </c>
      <c r="AF114" s="56">
        <f>'0.输入区'!AD131</f>
        <v>0</v>
      </c>
      <c r="AG114" s="56">
        <f>'0.输入区'!AE131</f>
        <v>0</v>
      </c>
    </row>
    <row r="115" spans="2:33">
      <c r="B115" s="16"/>
      <c r="C115" s="57" t="str">
        <f>'0.输入区'!A132</f>
        <v>Line 4</v>
      </c>
      <c r="D115" s="58">
        <f>'0.输入区'!B132</f>
        <v>0</v>
      </c>
      <c r="E115" s="58">
        <f>'0.输入区'!C132</f>
        <v>-0.150943</v>
      </c>
      <c r="F115" s="58">
        <f>'0.输入区'!D132</f>
        <v>-0.208957</v>
      </c>
      <c r="G115" s="58">
        <f>'0.输入区'!E132</f>
        <v>-0.368495</v>
      </c>
      <c r="H115" s="56">
        <f>'0.输入区'!F132</f>
        <v>0.111957</v>
      </c>
      <c r="I115" s="56">
        <f>'0.输入区'!G132</f>
        <v>0</v>
      </c>
      <c r="J115" s="56">
        <f>'0.输入区'!H132</f>
        <v>0</v>
      </c>
      <c r="K115" s="56">
        <f>'0.输入区'!I132</f>
        <v>0</v>
      </c>
      <c r="L115" s="56">
        <f>'0.输入区'!J132</f>
        <v>0</v>
      </c>
      <c r="M115" s="56">
        <f>'0.输入区'!K132</f>
        <v>0</v>
      </c>
      <c r="N115" s="56">
        <f>'0.输入区'!L132</f>
        <v>0</v>
      </c>
      <c r="O115" s="56">
        <f>'0.输入区'!M132</f>
        <v>0</v>
      </c>
      <c r="P115" s="56">
        <f>'0.输入区'!N132</f>
        <v>0</v>
      </c>
      <c r="Q115" s="56">
        <f>'0.输入区'!O132</f>
        <v>0</v>
      </c>
      <c r="R115" s="56">
        <f>'0.输入区'!P132</f>
        <v>0</v>
      </c>
      <c r="S115" s="56">
        <f>'0.输入区'!Q132</f>
        <v>0</v>
      </c>
      <c r="T115" s="56">
        <f>'0.输入区'!R132</f>
        <v>0</v>
      </c>
      <c r="U115" s="56">
        <f>'0.输入区'!S132</f>
        <v>0</v>
      </c>
      <c r="V115" s="56">
        <f>'0.输入区'!T132</f>
        <v>0</v>
      </c>
      <c r="W115" s="56">
        <f>'0.输入区'!U132</f>
        <v>0</v>
      </c>
      <c r="X115" s="56">
        <f>'0.输入区'!V132</f>
        <v>0</v>
      </c>
      <c r="Y115" s="56">
        <f>'0.输入区'!W132</f>
        <v>0</v>
      </c>
      <c r="Z115" s="56">
        <f>'0.输入区'!X132</f>
        <v>0</v>
      </c>
      <c r="AA115" s="56">
        <f>'0.输入区'!Y132</f>
        <v>0</v>
      </c>
      <c r="AB115" s="56">
        <f>'0.输入区'!Z132</f>
        <v>0</v>
      </c>
      <c r="AC115" s="56">
        <f>'0.输入区'!AA132</f>
        <v>0</v>
      </c>
      <c r="AD115" s="56">
        <f>'0.输入区'!AB132</f>
        <v>0</v>
      </c>
      <c r="AE115" s="56">
        <f>'0.输入区'!AC132</f>
        <v>0</v>
      </c>
      <c r="AF115" s="56">
        <f>'0.输入区'!AD132</f>
        <v>0</v>
      </c>
      <c r="AG115" s="56">
        <f>'0.输入区'!AE132</f>
        <v>0</v>
      </c>
    </row>
    <row r="116" spans="2:33">
      <c r="C116" s="59" t="str">
        <f>'0.输入区'!A133</f>
        <v>Line 5</v>
      </c>
      <c r="D116" s="55">
        <f>'0.输入区'!B133</f>
        <v>0</v>
      </c>
      <c r="E116" s="55">
        <f>'0.输入区'!C133</f>
        <v>0.150943</v>
      </c>
      <c r="F116" s="55">
        <f>'0.输入区'!D133</f>
        <v>0.208957</v>
      </c>
      <c r="G116" s="55">
        <f>'0.输入区'!E133</f>
        <v>0.368495</v>
      </c>
      <c r="H116" s="56">
        <f>'0.输入区'!F133</f>
        <v>0.888043</v>
      </c>
      <c r="I116" s="56">
        <f>'0.输入区'!G133</f>
        <v>0</v>
      </c>
      <c r="J116" s="56">
        <f>'0.输入区'!H133</f>
        <v>0</v>
      </c>
      <c r="K116" s="56">
        <f>'0.输入区'!I133</f>
        <v>0</v>
      </c>
      <c r="L116" s="56">
        <f>'0.输入区'!J133</f>
        <v>0</v>
      </c>
      <c r="M116" s="56">
        <f>'0.输入区'!K133</f>
        <v>0</v>
      </c>
      <c r="N116" s="56">
        <f>'0.输入区'!L133</f>
        <v>0</v>
      </c>
      <c r="O116" s="56">
        <f>'0.输入区'!M133</f>
        <v>0</v>
      </c>
      <c r="P116" s="56">
        <f>'0.输入区'!N133</f>
        <v>0</v>
      </c>
      <c r="Q116" s="56">
        <f>'0.输入区'!O133</f>
        <v>0</v>
      </c>
      <c r="R116" s="56">
        <f>'0.输入区'!P133</f>
        <v>0</v>
      </c>
      <c r="S116" s="56">
        <f>'0.输入区'!Q133</f>
        <v>0</v>
      </c>
      <c r="T116" s="56">
        <f>'0.输入区'!R133</f>
        <v>0</v>
      </c>
      <c r="U116" s="56">
        <f>'0.输入区'!S133</f>
        <v>0</v>
      </c>
      <c r="V116" s="56">
        <f>'0.输入区'!T133</f>
        <v>0</v>
      </c>
      <c r="W116" s="56">
        <f>'0.输入区'!U133</f>
        <v>0</v>
      </c>
      <c r="X116" s="56">
        <f>'0.输入区'!V133</f>
        <v>0</v>
      </c>
      <c r="Y116" s="56">
        <f>'0.输入区'!W133</f>
        <v>0</v>
      </c>
      <c r="Z116" s="56">
        <f>'0.输入区'!X133</f>
        <v>0</v>
      </c>
      <c r="AA116" s="56">
        <f>'0.输入区'!Y133</f>
        <v>0</v>
      </c>
      <c r="AB116" s="56">
        <f>'0.输入区'!Z133</f>
        <v>0</v>
      </c>
      <c r="AC116" s="56">
        <f>'0.输入区'!AA133</f>
        <v>0</v>
      </c>
      <c r="AD116" s="56">
        <f>'0.输入区'!AB133</f>
        <v>0</v>
      </c>
      <c r="AE116" s="56">
        <f>'0.输入区'!AC133</f>
        <v>0</v>
      </c>
      <c r="AF116" s="56">
        <f>'0.输入区'!AD133</f>
        <v>0</v>
      </c>
      <c r="AG116" s="56">
        <f>'0.输入区'!AE133</f>
        <v>0</v>
      </c>
    </row>
    <row r="117" spans="2:33">
      <c r="C117" s="59" t="str">
        <f>'0.输入区'!A134</f>
        <v>Line 6</v>
      </c>
      <c r="D117" s="55">
        <f>'0.输入区'!B134</f>
        <v>0</v>
      </c>
      <c r="E117" s="55">
        <f>'0.输入区'!C134</f>
        <v>-0.179245</v>
      </c>
      <c r="F117" s="55">
        <f>'0.输入区'!D134</f>
        <v>-0.248137</v>
      </c>
      <c r="G117" s="55">
        <f>'0.输入区'!E134</f>
        <v>-0.437588</v>
      </c>
      <c r="H117" s="56">
        <f>'0.输入区'!F134</f>
        <v>-0.077578</v>
      </c>
      <c r="I117" s="56">
        <f>'0.输入区'!G134</f>
        <v>0</v>
      </c>
      <c r="J117" s="56">
        <f>'0.输入区'!H134</f>
        <v>0</v>
      </c>
      <c r="K117" s="56">
        <f>'0.输入区'!I134</f>
        <v>0</v>
      </c>
      <c r="L117" s="56">
        <f>'0.输入区'!J134</f>
        <v>0</v>
      </c>
      <c r="M117" s="56">
        <f>'0.输入区'!K134</f>
        <v>0</v>
      </c>
      <c r="N117" s="56">
        <f>'0.输入区'!L134</f>
        <v>0</v>
      </c>
      <c r="O117" s="56">
        <f>'0.输入区'!M134</f>
        <v>0</v>
      </c>
      <c r="P117" s="56">
        <f>'0.输入区'!N134</f>
        <v>0</v>
      </c>
      <c r="Q117" s="56">
        <f>'0.输入区'!O134</f>
        <v>0</v>
      </c>
      <c r="R117" s="56">
        <f>'0.输入区'!P134</f>
        <v>0</v>
      </c>
      <c r="S117" s="56">
        <f>'0.输入区'!Q134</f>
        <v>0</v>
      </c>
      <c r="T117" s="56">
        <f>'0.输入区'!R134</f>
        <v>0</v>
      </c>
      <c r="U117" s="56">
        <f>'0.输入区'!S134</f>
        <v>0</v>
      </c>
      <c r="V117" s="56">
        <f>'0.输入区'!T134</f>
        <v>0</v>
      </c>
      <c r="W117" s="56">
        <f>'0.输入区'!U134</f>
        <v>0</v>
      </c>
      <c r="X117" s="56">
        <f>'0.输入区'!V134</f>
        <v>0</v>
      </c>
      <c r="Y117" s="56">
        <f>'0.输入区'!W134</f>
        <v>0</v>
      </c>
      <c r="Z117" s="56">
        <f>'0.输入区'!X134</f>
        <v>0</v>
      </c>
      <c r="AA117" s="56">
        <f>'0.输入区'!Y134</f>
        <v>0</v>
      </c>
      <c r="AB117" s="56">
        <f>'0.输入区'!Z134</f>
        <v>0</v>
      </c>
      <c r="AC117" s="56">
        <f>'0.输入区'!AA134</f>
        <v>0</v>
      </c>
      <c r="AD117" s="56">
        <f>'0.输入区'!AB134</f>
        <v>0</v>
      </c>
      <c r="AE117" s="56">
        <f>'0.输入区'!AC134</f>
        <v>0</v>
      </c>
      <c r="AF117" s="56">
        <f>'0.输入区'!AD134</f>
        <v>0</v>
      </c>
      <c r="AG117" s="56">
        <f>'0.输入区'!AE134</f>
        <v>0</v>
      </c>
    </row>
    <row r="118" spans="2:33">
      <c r="C118" s="59">
        <f>'0.输入区'!A135</f>
        <v>0</v>
      </c>
      <c r="D118" s="55">
        <f>'0.输入区'!B135</f>
        <v>0</v>
      </c>
      <c r="E118" s="55">
        <f>'0.输入区'!C135</f>
        <v>0</v>
      </c>
      <c r="F118" s="55">
        <f>'0.输入区'!D135</f>
        <v>0</v>
      </c>
      <c r="G118" s="55">
        <f>'0.输入区'!E135</f>
        <v>0</v>
      </c>
      <c r="H118" s="56">
        <f>'0.输入区'!F135</f>
        <v>0</v>
      </c>
      <c r="I118" s="56">
        <f>'0.输入区'!G135</f>
        <v>0</v>
      </c>
      <c r="J118" s="56">
        <f>'0.输入区'!H135</f>
        <v>0</v>
      </c>
      <c r="K118" s="56">
        <f>'0.输入区'!I135</f>
        <v>0</v>
      </c>
      <c r="L118" s="56">
        <f>'0.输入区'!J135</f>
        <v>0</v>
      </c>
      <c r="M118" s="56">
        <f>'0.输入区'!K135</f>
        <v>0</v>
      </c>
      <c r="N118" s="56">
        <f>'0.输入区'!L135</f>
        <v>0</v>
      </c>
      <c r="O118" s="56">
        <f>'0.输入区'!M135</f>
        <v>0</v>
      </c>
      <c r="P118" s="56">
        <f>'0.输入区'!N135</f>
        <v>0</v>
      </c>
      <c r="Q118" s="56">
        <f>'0.输入区'!O135</f>
        <v>0</v>
      </c>
      <c r="R118" s="56">
        <f>'0.输入区'!P135</f>
        <v>0</v>
      </c>
      <c r="S118" s="56">
        <f>'0.输入区'!Q135</f>
        <v>0</v>
      </c>
      <c r="T118" s="56">
        <f>'0.输入区'!R135</f>
        <v>0</v>
      </c>
      <c r="U118" s="56">
        <f>'0.输入区'!S135</f>
        <v>0</v>
      </c>
      <c r="V118" s="56">
        <f>'0.输入区'!T135</f>
        <v>0</v>
      </c>
      <c r="W118" s="56">
        <f>'0.输入区'!U135</f>
        <v>0</v>
      </c>
      <c r="X118" s="56">
        <f>'0.输入区'!V135</f>
        <v>0</v>
      </c>
      <c r="Y118" s="56">
        <f>'0.输入区'!W135</f>
        <v>0</v>
      </c>
      <c r="Z118" s="56">
        <f>'0.输入区'!X135</f>
        <v>0</v>
      </c>
      <c r="AA118" s="56">
        <f>'0.输入区'!Y135</f>
        <v>0</v>
      </c>
      <c r="AB118" s="56">
        <f>'0.输入区'!Z135</f>
        <v>0</v>
      </c>
      <c r="AC118" s="56">
        <f>'0.输入区'!AA135</f>
        <v>0</v>
      </c>
      <c r="AD118" s="56">
        <f>'0.输入区'!AB135</f>
        <v>0</v>
      </c>
      <c r="AE118" s="56">
        <f>'0.输入区'!AC135</f>
        <v>0</v>
      </c>
      <c r="AF118" s="56">
        <f>'0.输入区'!AD135</f>
        <v>0</v>
      </c>
      <c r="AG118" s="56">
        <f>'0.输入区'!AE135</f>
        <v>0</v>
      </c>
    </row>
    <row r="119" spans="2:33">
      <c r="C119" s="59">
        <f>'0.输入区'!A136</f>
        <v>0</v>
      </c>
      <c r="D119" s="56">
        <f>'0.输入区'!B136</f>
        <v>0</v>
      </c>
      <c r="E119" s="56">
        <f>'0.输入区'!C136</f>
        <v>828.411969999999</v>
      </c>
      <c r="F119" s="56">
        <f>'0.输入区'!D136</f>
        <v>-1</v>
      </c>
      <c r="G119" s="56">
        <f>'0.输入区'!E136</f>
        <v>-0.457094</v>
      </c>
      <c r="H119" s="56">
        <f>'0.输入区'!F136</f>
        <v>827.954875999999</v>
      </c>
      <c r="I119" s="56">
        <f>'0.输入区'!G136</f>
        <v>0</v>
      </c>
      <c r="J119" s="56">
        <f>'0.输入区'!H136</f>
        <v>0.126905</v>
      </c>
      <c r="K119" s="56">
        <f>'0.输入区'!I136</f>
        <v>0</v>
      </c>
      <c r="L119" s="56">
        <f>'0.输入区'!J136</f>
        <v>0</v>
      </c>
      <c r="M119" s="56">
        <f>'0.输入区'!K136</f>
        <v>0</v>
      </c>
      <c r="N119" s="56">
        <f>'0.输入区'!L136</f>
        <v>0</v>
      </c>
      <c r="O119" s="56">
        <f>'0.输入区'!M136</f>
        <v>0</v>
      </c>
      <c r="P119" s="56">
        <f>'0.输入区'!N136</f>
        <v>0</v>
      </c>
      <c r="Q119" s="56">
        <f>'0.输入区'!O136</f>
        <v>0</v>
      </c>
      <c r="R119" s="56">
        <f>'0.输入区'!P136</f>
        <v>0</v>
      </c>
      <c r="S119" s="56">
        <f>'0.输入区'!Q136</f>
        <v>0</v>
      </c>
      <c r="T119" s="56">
        <f>'0.输入区'!R136</f>
        <v>0</v>
      </c>
      <c r="U119" s="56">
        <f>'0.输入区'!S136</f>
        <v>0</v>
      </c>
      <c r="V119" s="56">
        <f>'0.输入区'!T136</f>
        <v>0</v>
      </c>
      <c r="W119" s="56">
        <f>'0.输入区'!U136</f>
        <v>0</v>
      </c>
      <c r="X119" s="56">
        <f>'0.输入区'!V136</f>
        <v>0</v>
      </c>
      <c r="Y119" s="56">
        <f>'0.输入区'!W136</f>
        <v>0</v>
      </c>
      <c r="Z119" s="56">
        <f>'0.输入区'!X136</f>
        <v>0</v>
      </c>
      <c r="AA119" s="56">
        <f>'0.输入区'!Y136</f>
        <v>0</v>
      </c>
      <c r="AB119" s="56">
        <f>'0.输入区'!Z136</f>
        <v>0</v>
      </c>
      <c r="AC119" s="56">
        <f>'0.输入区'!AA136</f>
        <v>0</v>
      </c>
      <c r="AD119" s="56">
        <f>'0.输入区'!AB136</f>
        <v>0</v>
      </c>
      <c r="AE119" s="56">
        <f>'0.输入区'!AC136</f>
        <v>0</v>
      </c>
      <c r="AF119" s="56">
        <f>'0.输入区'!AD136</f>
        <v>0</v>
      </c>
      <c r="AG119" s="56">
        <f>'0.输入区'!AE136</f>
        <v>0</v>
      </c>
    </row>
    <row r="120" spans="2:33">
      <c r="C120" s="59">
        <f>'0.输入区'!A137</f>
        <v>0</v>
      </c>
      <c r="D120" s="56">
        <f>'0.输入区'!B137</f>
        <v>694.834740967148</v>
      </c>
      <c r="E120" s="56">
        <f>'0.输入区'!C137</f>
        <v>0</v>
      </c>
      <c r="F120" s="56">
        <f>'0.输入区'!D137</f>
        <v>1</v>
      </c>
      <c r="G120" s="56">
        <f>'0.输入区'!E137</f>
        <v>0.330189</v>
      </c>
      <c r="H120" s="56">
        <f>'0.输入区'!F137</f>
        <v>828.285064999999</v>
      </c>
      <c r="I120" s="56">
        <f>'0.输入区'!G137</f>
        <v>0.126904999999965</v>
      </c>
      <c r="J120" s="56">
        <f>'0.输入区'!H137</f>
        <v>0</v>
      </c>
      <c r="K120" s="56">
        <f>'0.输入区'!I137</f>
        <v>0</v>
      </c>
      <c r="L120" s="56">
        <f>'0.输入区'!J137</f>
        <v>0</v>
      </c>
      <c r="M120" s="56">
        <f>'0.输入区'!K137</f>
        <v>0</v>
      </c>
      <c r="N120" s="56">
        <f>'0.输入区'!L137</f>
        <v>0</v>
      </c>
      <c r="O120" s="56">
        <f>'0.输入区'!M137</f>
        <v>0</v>
      </c>
      <c r="P120" s="56">
        <f>'0.输入区'!N137</f>
        <v>0</v>
      </c>
      <c r="Q120" s="56">
        <f>'0.输入区'!O137</f>
        <v>0</v>
      </c>
      <c r="R120" s="56">
        <f>'0.输入区'!P137</f>
        <v>0</v>
      </c>
      <c r="S120" s="56">
        <f>'0.输入区'!Q137</f>
        <v>0</v>
      </c>
      <c r="T120" s="56">
        <f>'0.输入区'!R137</f>
        <v>0</v>
      </c>
      <c r="U120" s="56">
        <f>'0.输入区'!S137</f>
        <v>0</v>
      </c>
      <c r="V120" s="56">
        <f>'0.输入区'!T137</f>
        <v>0</v>
      </c>
      <c r="W120" s="56">
        <f>'0.输入区'!U137</f>
        <v>0</v>
      </c>
      <c r="X120" s="56">
        <f>'0.输入区'!V137</f>
        <v>0</v>
      </c>
      <c r="Y120" s="56">
        <f>'0.输入区'!W137</f>
        <v>0</v>
      </c>
      <c r="Z120" s="56">
        <f>'0.输入区'!X137</f>
        <v>0</v>
      </c>
      <c r="AA120" s="56">
        <f>'0.输入区'!Y137</f>
        <v>0</v>
      </c>
      <c r="AB120" s="56">
        <f>'0.输入区'!Z137</f>
        <v>0</v>
      </c>
      <c r="AC120" s="56">
        <f>'0.输入区'!AA137</f>
        <v>0</v>
      </c>
      <c r="AD120" s="56">
        <f>'0.输入区'!AB137</f>
        <v>0</v>
      </c>
      <c r="AE120" s="56">
        <f>'0.输入区'!AC137</f>
        <v>0</v>
      </c>
      <c r="AF120" s="56">
        <f>'0.输入区'!AD137</f>
        <v>0</v>
      </c>
      <c r="AG120" s="56">
        <f>'0.输入区'!AE137</f>
        <v>0</v>
      </c>
    </row>
    <row r="121" spans="2:33">
      <c r="C121" s="59">
        <f>'0.输入区'!A138</f>
        <v>0</v>
      </c>
      <c r="D121" s="56">
        <f>'0.输入区'!B138</f>
        <v>0</v>
      </c>
      <c r="E121" s="56">
        <f>'0.输入区'!C138</f>
        <v>6527.81190654426</v>
      </c>
      <c r="F121" s="56">
        <f>'0.输入区'!D138</f>
        <v>0</v>
      </c>
      <c r="G121" s="56">
        <f>'0.输入区'!E138</f>
        <v>0</v>
      </c>
      <c r="H121" s="56">
        <f>'0.输入区'!F138</f>
        <v>0</v>
      </c>
      <c r="I121" s="56">
        <f>'0.输入区'!G138</f>
        <v>0</v>
      </c>
      <c r="J121" s="56">
        <f>'0.输入区'!H138</f>
        <v>0</v>
      </c>
      <c r="K121" s="56">
        <f>'0.输入区'!I138</f>
        <v>0</v>
      </c>
      <c r="L121" s="56">
        <f>'0.输入区'!J138</f>
        <v>0</v>
      </c>
      <c r="M121" s="56">
        <f>'0.输入区'!K138</f>
        <v>0</v>
      </c>
      <c r="N121" s="56">
        <f>'0.输入区'!L138</f>
        <v>0</v>
      </c>
      <c r="O121" s="56">
        <f>'0.输入区'!M138</f>
        <v>0</v>
      </c>
      <c r="P121" s="56">
        <f>'0.输入区'!N138</f>
        <v>0</v>
      </c>
      <c r="Q121" s="56">
        <f>'0.输入区'!O138</f>
        <v>0</v>
      </c>
      <c r="R121" s="56">
        <f>'0.输入区'!P138</f>
        <v>0</v>
      </c>
      <c r="S121" s="56">
        <f>'0.输入区'!Q138</f>
        <v>0</v>
      </c>
      <c r="T121" s="56">
        <f>'0.输入区'!R138</f>
        <v>0</v>
      </c>
      <c r="U121" s="56">
        <f>'0.输入区'!S138</f>
        <v>0</v>
      </c>
      <c r="V121" s="56">
        <f>'0.输入区'!T138</f>
        <v>0</v>
      </c>
      <c r="W121" s="56">
        <f>'0.输入区'!U138</f>
        <v>0</v>
      </c>
      <c r="X121" s="56">
        <f>'0.输入区'!V138</f>
        <v>0</v>
      </c>
      <c r="Y121" s="56">
        <f>'0.输入区'!W138</f>
        <v>0</v>
      </c>
      <c r="Z121" s="56">
        <f>'0.输入区'!X138</f>
        <v>0</v>
      </c>
      <c r="AA121" s="56">
        <f>'0.输入区'!Y138</f>
        <v>0</v>
      </c>
      <c r="AB121" s="56">
        <f>'0.输入区'!Z138</f>
        <v>0</v>
      </c>
      <c r="AC121" s="56">
        <f>'0.输入区'!AA138</f>
        <v>0</v>
      </c>
      <c r="AD121" s="56">
        <f>'0.输入区'!AB138</f>
        <v>0</v>
      </c>
      <c r="AE121" s="56">
        <f>'0.输入区'!AC138</f>
        <v>0</v>
      </c>
      <c r="AF121" s="56">
        <f>'0.输入区'!AD138</f>
        <v>0</v>
      </c>
      <c r="AG121" s="56">
        <f>'0.输入区'!AE138</f>
        <v>0</v>
      </c>
    </row>
    <row r="122" spans="2:33">
      <c r="C122" s="59">
        <f>'0.输入区'!A139</f>
        <v>0</v>
      </c>
      <c r="D122" s="56">
        <f>'0.输入区'!B139</f>
        <v>0</v>
      </c>
      <c r="E122" s="56">
        <f>'0.输入区'!C139</f>
        <v>7500</v>
      </c>
      <c r="F122" s="56">
        <f>'0.输入区'!D139</f>
        <v>0</v>
      </c>
      <c r="G122" s="56">
        <f>'0.输入区'!E139</f>
        <v>0</v>
      </c>
      <c r="H122" s="56">
        <f>'0.输入区'!F139</f>
        <v>0</v>
      </c>
      <c r="I122" s="56">
        <f>'0.输入区'!G139</f>
        <v>0</v>
      </c>
      <c r="J122" s="56">
        <f>'0.输入区'!H139</f>
        <v>0</v>
      </c>
      <c r="K122" s="56">
        <f>'0.输入区'!I139</f>
        <v>0</v>
      </c>
      <c r="L122" s="56">
        <f>'0.输入区'!J139</f>
        <v>0</v>
      </c>
      <c r="M122" s="56">
        <f>'0.输入区'!K139</f>
        <v>0</v>
      </c>
      <c r="N122" s="56">
        <f>'0.输入区'!L139</f>
        <v>0</v>
      </c>
      <c r="O122" s="56">
        <f>'0.输入区'!M139</f>
        <v>0</v>
      </c>
      <c r="P122" s="56">
        <f>'0.输入区'!N139</f>
        <v>0</v>
      </c>
      <c r="Q122" s="56">
        <f>'0.输入区'!O139</f>
        <v>0</v>
      </c>
      <c r="R122" s="56">
        <f>'0.输入区'!P139</f>
        <v>0</v>
      </c>
      <c r="S122" s="56">
        <f>'0.输入区'!Q139</f>
        <v>0</v>
      </c>
      <c r="T122" s="56">
        <f>'0.输入区'!R139</f>
        <v>0</v>
      </c>
      <c r="U122" s="56">
        <f>'0.输入区'!S139</f>
        <v>0</v>
      </c>
      <c r="V122" s="56">
        <f>'0.输入区'!T139</f>
        <v>0</v>
      </c>
      <c r="W122" s="56">
        <f>'0.输入区'!U139</f>
        <v>0</v>
      </c>
      <c r="X122" s="56">
        <f>'0.输入区'!V139</f>
        <v>0</v>
      </c>
      <c r="Y122" s="56">
        <f>'0.输入区'!W139</f>
        <v>0</v>
      </c>
      <c r="Z122" s="56">
        <f>'0.输入区'!X139</f>
        <v>0</v>
      </c>
      <c r="AA122" s="56">
        <f>'0.输入区'!Y139</f>
        <v>0</v>
      </c>
      <c r="AB122" s="56">
        <f>'0.输入区'!Z139</f>
        <v>0</v>
      </c>
      <c r="AC122" s="56">
        <f>'0.输入区'!AA139</f>
        <v>0</v>
      </c>
      <c r="AD122" s="56">
        <f>'0.输入区'!AB139</f>
        <v>0</v>
      </c>
      <c r="AE122" s="56">
        <f>'0.输入区'!AC139</f>
        <v>0</v>
      </c>
      <c r="AF122" s="56">
        <f>'0.输入区'!AD139</f>
        <v>0</v>
      </c>
      <c r="AG122" s="56">
        <f>'0.输入区'!AE139</f>
        <v>0</v>
      </c>
    </row>
    <row r="123" spans="2:33">
      <c r="C123" s="59">
        <f>'0.输入区'!A140</f>
        <v>0</v>
      </c>
      <c r="D123" s="56">
        <f>'0.输入区'!B140</f>
        <v>0</v>
      </c>
      <c r="E123" s="56">
        <f>'0.输入区'!C140</f>
        <v>0</v>
      </c>
      <c r="F123" s="56">
        <f>'0.输入区'!D140</f>
        <v>0</v>
      </c>
      <c r="G123" s="56">
        <f>'0.输入区'!E140</f>
        <v>0</v>
      </c>
      <c r="H123" s="56">
        <f>'0.输入区'!F140</f>
        <v>0</v>
      </c>
      <c r="I123" s="56">
        <f>'0.输入区'!G140</f>
        <v>0</v>
      </c>
      <c r="J123" s="56">
        <f>'0.输入区'!H140</f>
        <v>0</v>
      </c>
      <c r="K123" s="56">
        <f>'0.输入区'!I140</f>
        <v>0</v>
      </c>
      <c r="L123" s="56">
        <f>'0.输入区'!J140</f>
        <v>0</v>
      </c>
      <c r="M123" s="56">
        <f>'0.输入区'!K140</f>
        <v>0</v>
      </c>
      <c r="N123" s="56">
        <f>'0.输入区'!L140</f>
        <v>0</v>
      </c>
      <c r="O123" s="56">
        <f>'0.输入区'!M140</f>
        <v>0</v>
      </c>
      <c r="P123" s="56">
        <f>'0.输入区'!N140</f>
        <v>0</v>
      </c>
      <c r="Q123" s="56">
        <f>'0.输入区'!O140</f>
        <v>0</v>
      </c>
      <c r="R123" s="56">
        <f>'0.输入区'!P140</f>
        <v>0</v>
      </c>
      <c r="S123" s="56">
        <f>'0.输入区'!Q140</f>
        <v>0</v>
      </c>
      <c r="T123" s="56">
        <f>'0.输入区'!R140</f>
        <v>0</v>
      </c>
      <c r="U123" s="56">
        <f>'0.输入区'!S140</f>
        <v>0</v>
      </c>
      <c r="V123" s="56">
        <f>'0.输入区'!T140</f>
        <v>0</v>
      </c>
      <c r="W123" s="56">
        <f>'0.输入区'!U140</f>
        <v>0</v>
      </c>
      <c r="X123" s="56">
        <f>'0.输入区'!V140</f>
        <v>0</v>
      </c>
      <c r="Y123" s="56">
        <f>'0.输入区'!W140</f>
        <v>0</v>
      </c>
      <c r="Z123" s="56">
        <f>'0.输入区'!X140</f>
        <v>0</v>
      </c>
      <c r="AA123" s="56">
        <f>'0.输入区'!Y140</f>
        <v>0</v>
      </c>
      <c r="AB123" s="56">
        <f>'0.输入区'!Z140</f>
        <v>0</v>
      </c>
      <c r="AC123" s="56">
        <f>'0.输入区'!AA140</f>
        <v>0</v>
      </c>
      <c r="AD123" s="56">
        <f>'0.输入区'!AB140</f>
        <v>0</v>
      </c>
      <c r="AE123" s="56">
        <f>'0.输入区'!AC140</f>
        <v>0</v>
      </c>
      <c r="AF123" s="56">
        <f>'0.输入区'!AD140</f>
        <v>0</v>
      </c>
      <c r="AG123" s="56">
        <f>'0.输入区'!AE140</f>
        <v>0</v>
      </c>
    </row>
    <row r="124" spans="2:33">
      <c r="C124" s="59">
        <f>'0.输入区'!A141</f>
        <v>0</v>
      </c>
      <c r="D124" s="56">
        <f>'0.输入区'!B141</f>
        <v>1</v>
      </c>
      <c r="E124" s="56">
        <f>'0.输入区'!C141</f>
        <v>4</v>
      </c>
      <c r="F124" s="56">
        <f>'0.输入区'!D141</f>
        <v>5</v>
      </c>
      <c r="G124" s="56">
        <f>'0.输入区'!E141</f>
        <v>2</v>
      </c>
      <c r="H124" s="56">
        <f>'0.输入区'!F141</f>
        <v>0</v>
      </c>
      <c r="I124" s="56">
        <f>'0.输入区'!G141</f>
        <v>0</v>
      </c>
      <c r="J124" s="56">
        <f>'0.输入区'!H141</f>
        <v>0</v>
      </c>
      <c r="K124" s="56">
        <f>'0.输入区'!I141</f>
        <v>0</v>
      </c>
      <c r="L124" s="56">
        <f>'0.输入区'!J141</f>
        <v>0</v>
      </c>
      <c r="M124" s="56">
        <f>'0.输入区'!K141</f>
        <v>0</v>
      </c>
      <c r="N124" s="56">
        <f>'0.输入区'!L141</f>
        <v>0</v>
      </c>
      <c r="O124" s="56">
        <f>'0.输入区'!M141</f>
        <v>0</v>
      </c>
      <c r="P124" s="56">
        <f>'0.输入区'!N141</f>
        <v>0</v>
      </c>
      <c r="Q124" s="56">
        <f>'0.输入区'!O141</f>
        <v>0</v>
      </c>
      <c r="R124" s="56">
        <f>'0.输入区'!P141</f>
        <v>0</v>
      </c>
      <c r="S124" s="56">
        <f>'0.输入区'!Q141</f>
        <v>0</v>
      </c>
      <c r="T124" s="56">
        <f>'0.输入区'!R141</f>
        <v>0</v>
      </c>
      <c r="U124" s="56">
        <f>'0.输入区'!S141</f>
        <v>0</v>
      </c>
      <c r="V124" s="56">
        <f>'0.输入区'!T141</f>
        <v>0</v>
      </c>
      <c r="W124" s="56">
        <f>'0.输入区'!U141</f>
        <v>0</v>
      </c>
      <c r="X124" s="56">
        <f>'0.输入区'!V141</f>
        <v>0</v>
      </c>
      <c r="Y124" s="56">
        <f>'0.输入区'!W141</f>
        <v>0</v>
      </c>
      <c r="Z124" s="56">
        <f>'0.输入区'!X141</f>
        <v>0</v>
      </c>
      <c r="AA124" s="56">
        <f>'0.输入区'!Y141</f>
        <v>0</v>
      </c>
      <c r="AB124" s="56">
        <f>'0.输入区'!Z141</f>
        <v>0</v>
      </c>
      <c r="AC124" s="56">
        <f>'0.输入区'!AA141</f>
        <v>0</v>
      </c>
      <c r="AD124" s="56">
        <f>'0.输入区'!AB141</f>
        <v>0</v>
      </c>
      <c r="AE124" s="56">
        <f>'0.输入区'!AC141</f>
        <v>0</v>
      </c>
      <c r="AF124" s="56">
        <f>'0.输入区'!AD141</f>
        <v>0</v>
      </c>
      <c r="AG124" s="56">
        <f>'0.输入区'!AE141</f>
        <v>0</v>
      </c>
    </row>
    <row r="125" spans="2:33">
      <c r="C125" s="59">
        <f>'0.输入区'!A142</f>
        <v>0</v>
      </c>
      <c r="D125" s="56">
        <f>'0.输入区'!B142</f>
        <v>3168.75</v>
      </c>
      <c r="E125" s="56">
        <f>'0.输入区'!C142</f>
        <v>11618.75</v>
      </c>
      <c r="F125" s="56">
        <f>'0.输入区'!D142</f>
        <v>5281.25</v>
      </c>
      <c r="G125" s="56">
        <f>'0.输入区'!E142</f>
        <v>850</v>
      </c>
      <c r="H125" s="56">
        <f>'0.输入区'!F142</f>
        <v>0</v>
      </c>
      <c r="I125" s="56">
        <f>'0.输入区'!G142</f>
        <v>0</v>
      </c>
      <c r="J125" s="56">
        <f>'0.输入区'!H142</f>
        <v>0</v>
      </c>
      <c r="K125" s="56">
        <f>'0.输入区'!I142</f>
        <v>0</v>
      </c>
      <c r="L125" s="56">
        <f>'0.输入区'!J142</f>
        <v>0</v>
      </c>
      <c r="M125" s="56">
        <f>'0.输入区'!K142</f>
        <v>0</v>
      </c>
      <c r="N125" s="56">
        <f>'0.输入区'!L142</f>
        <v>0</v>
      </c>
      <c r="O125" s="56">
        <f>'0.输入区'!M142</f>
        <v>0</v>
      </c>
      <c r="P125" s="56">
        <f>'0.输入区'!N142</f>
        <v>0</v>
      </c>
      <c r="Q125" s="56">
        <f>'0.输入区'!O142</f>
        <v>0</v>
      </c>
      <c r="R125" s="56">
        <f>'0.输入区'!P142</f>
        <v>0</v>
      </c>
      <c r="S125" s="56">
        <f>'0.输入区'!Q142</f>
        <v>0</v>
      </c>
      <c r="T125" s="56">
        <f>'0.输入区'!R142</f>
        <v>0</v>
      </c>
      <c r="U125" s="56">
        <f>'0.输入区'!S142</f>
        <v>0</v>
      </c>
      <c r="V125" s="56">
        <f>'0.输入区'!T142</f>
        <v>0</v>
      </c>
      <c r="W125" s="56">
        <f>'0.输入区'!U142</f>
        <v>0</v>
      </c>
      <c r="X125" s="56">
        <f>'0.输入区'!V142</f>
        <v>0</v>
      </c>
      <c r="Y125" s="56">
        <f>'0.输入区'!W142</f>
        <v>0</v>
      </c>
      <c r="Z125" s="56">
        <f>'0.输入区'!X142</f>
        <v>0</v>
      </c>
      <c r="AA125" s="56">
        <f>'0.输入区'!Y142</f>
        <v>0</v>
      </c>
      <c r="AB125" s="56">
        <f>'0.输入区'!Z142</f>
        <v>0</v>
      </c>
      <c r="AC125" s="56">
        <f>'0.输入区'!AA142</f>
        <v>0</v>
      </c>
      <c r="AD125" s="56">
        <f>'0.输入区'!AB142</f>
        <v>0</v>
      </c>
      <c r="AE125" s="56">
        <f>'0.输入区'!AC142</f>
        <v>0</v>
      </c>
      <c r="AF125" s="56">
        <f>'0.输入区'!AD142</f>
        <v>0</v>
      </c>
      <c r="AG125" s="56">
        <f>'0.输入区'!AE142</f>
        <v>0</v>
      </c>
    </row>
    <row r="126" spans="2:33">
      <c r="C126" s="59">
        <f>'0.输入区'!A143</f>
        <v>0</v>
      </c>
      <c r="D126" s="56">
        <f>'0.输入区'!B143</f>
        <v>0</v>
      </c>
      <c r="E126" s="56">
        <f>'0.输入区'!C143</f>
        <v>0</v>
      </c>
      <c r="F126" s="56">
        <f>'0.输入区'!D143</f>
        <v>0</v>
      </c>
      <c r="G126" s="56">
        <f>'0.输入区'!E143</f>
        <v>0</v>
      </c>
      <c r="H126" s="56">
        <f>'0.输入区'!F143</f>
        <v>0</v>
      </c>
      <c r="I126" s="56">
        <f>'0.输入区'!G143</f>
        <v>0</v>
      </c>
      <c r="J126" s="56">
        <f>'0.输入区'!H143</f>
        <v>0</v>
      </c>
      <c r="K126" s="56">
        <f>'0.输入区'!I143</f>
        <v>0</v>
      </c>
      <c r="L126" s="56">
        <f>'0.输入区'!J143</f>
        <v>0</v>
      </c>
      <c r="M126" s="56">
        <f>'0.输入区'!K143</f>
        <v>0</v>
      </c>
      <c r="N126" s="56">
        <f>'0.输入区'!L143</f>
        <v>0</v>
      </c>
      <c r="O126" s="56">
        <f>'0.输入区'!M143</f>
        <v>0</v>
      </c>
      <c r="P126" s="56">
        <f>'0.输入区'!N143</f>
        <v>0</v>
      </c>
      <c r="Q126" s="56">
        <f>'0.输入区'!O143</f>
        <v>0</v>
      </c>
      <c r="R126" s="56">
        <f>'0.输入区'!P143</f>
        <v>0</v>
      </c>
      <c r="S126" s="56">
        <f>'0.输入区'!Q143</f>
        <v>0</v>
      </c>
      <c r="T126" s="56">
        <f>'0.输入区'!R143</f>
        <v>0</v>
      </c>
      <c r="U126" s="56">
        <f>'0.输入区'!S143</f>
        <v>0</v>
      </c>
      <c r="V126" s="56">
        <f>'0.输入区'!T143</f>
        <v>0</v>
      </c>
      <c r="W126" s="56">
        <f>'0.输入区'!U143</f>
        <v>0</v>
      </c>
      <c r="X126" s="56">
        <f>'0.输入区'!V143</f>
        <v>0</v>
      </c>
      <c r="Y126" s="56">
        <f>'0.输入区'!W143</f>
        <v>0</v>
      </c>
      <c r="Z126" s="56">
        <f>'0.输入区'!X143</f>
        <v>0</v>
      </c>
      <c r="AA126" s="56">
        <f>'0.输入区'!Y143</f>
        <v>0</v>
      </c>
      <c r="AB126" s="56">
        <f>'0.输入区'!Z143</f>
        <v>0</v>
      </c>
      <c r="AC126" s="56">
        <f>'0.输入区'!AA143</f>
        <v>0</v>
      </c>
      <c r="AD126" s="56">
        <f>'0.输入区'!AB143</f>
        <v>0</v>
      </c>
      <c r="AE126" s="56">
        <f>'0.输入区'!AC143</f>
        <v>0</v>
      </c>
      <c r="AF126" s="56">
        <f>'0.输入区'!AD143</f>
        <v>0</v>
      </c>
      <c r="AG126" s="56">
        <f>'0.输入区'!AE143</f>
        <v>0</v>
      </c>
    </row>
    <row r="127" spans="2:33">
      <c r="C127" s="59">
        <f>'0.输入区'!A144</f>
        <v>0</v>
      </c>
      <c r="D127" s="56" t="str">
        <f>'0.输入区'!B144</f>
        <v>bus 1</v>
      </c>
      <c r="E127" s="56" t="str">
        <f>'0.输入区'!C144</f>
        <v>bus 2</v>
      </c>
      <c r="F127" s="56" t="str">
        <f>'0.输入区'!D144</f>
        <v>bus 3</v>
      </c>
      <c r="G127" s="56" t="str">
        <f>'0.输入区'!E144</f>
        <v>bus 4</v>
      </c>
      <c r="H127" s="56" t="str">
        <f>'0.输入区'!F144</f>
        <v>bus 5</v>
      </c>
      <c r="I127" s="56">
        <f>'0.输入区'!G144</f>
        <v>0</v>
      </c>
      <c r="J127" s="56">
        <f>'0.输入区'!H144</f>
        <v>0</v>
      </c>
      <c r="K127" s="56">
        <f>'0.输入区'!I144</f>
        <v>0</v>
      </c>
      <c r="L127" s="56">
        <f>'0.输入区'!J144</f>
        <v>0</v>
      </c>
      <c r="M127" s="56">
        <f>'0.输入区'!K144</f>
        <v>0</v>
      </c>
      <c r="N127" s="56">
        <f>'0.输入区'!L144</f>
        <v>0</v>
      </c>
      <c r="O127" s="56">
        <f>'0.输入区'!M144</f>
        <v>0</v>
      </c>
      <c r="P127" s="56">
        <f>'0.输入区'!N144</f>
        <v>0</v>
      </c>
      <c r="Q127" s="56">
        <f>'0.输入区'!O144</f>
        <v>0</v>
      </c>
      <c r="R127" s="56">
        <f>'0.输入区'!P144</f>
        <v>0</v>
      </c>
      <c r="S127" s="56">
        <f>'0.输入区'!Q144</f>
        <v>0</v>
      </c>
      <c r="T127" s="56">
        <f>'0.输入区'!R144</f>
        <v>0</v>
      </c>
      <c r="U127" s="56">
        <f>'0.输入区'!S144</f>
        <v>0</v>
      </c>
      <c r="V127" s="56">
        <f>'0.输入区'!T144</f>
        <v>0</v>
      </c>
      <c r="W127" s="56">
        <f>'0.输入区'!U144</f>
        <v>0</v>
      </c>
      <c r="X127" s="56">
        <f>'0.输入区'!V144</f>
        <v>0</v>
      </c>
      <c r="Y127" s="56">
        <f>'0.输入区'!W144</f>
        <v>0</v>
      </c>
      <c r="Z127" s="56">
        <f>'0.输入区'!X144</f>
        <v>0</v>
      </c>
      <c r="AA127" s="56">
        <f>'0.输入区'!Y144</f>
        <v>0</v>
      </c>
      <c r="AB127" s="56">
        <f>'0.输入区'!Z144</f>
        <v>0</v>
      </c>
      <c r="AC127" s="56">
        <f>'0.输入区'!AA144</f>
        <v>0</v>
      </c>
      <c r="AD127" s="56">
        <f>'0.输入区'!AB144</f>
        <v>0</v>
      </c>
      <c r="AE127" s="56">
        <f>'0.输入区'!AC144</f>
        <v>0</v>
      </c>
      <c r="AF127" s="56">
        <f>'0.输入区'!AD144</f>
        <v>0</v>
      </c>
      <c r="AG127" s="56">
        <f>'0.输入区'!AE144</f>
        <v>0</v>
      </c>
    </row>
    <row r="128" spans="2:33">
      <c r="C128" s="59">
        <f>'0.输入区'!A145</f>
        <v>0</v>
      </c>
      <c r="D128" s="56">
        <f>'0.输入区'!B145</f>
        <v>0</v>
      </c>
      <c r="E128" s="56">
        <f>'0.输入区'!C145</f>
        <v>0.669811</v>
      </c>
      <c r="F128" s="56">
        <f>'0.输入区'!D145</f>
        <v>0.542906</v>
      </c>
      <c r="G128" s="56">
        <f>'0.输入区'!E145</f>
        <v>0.193917</v>
      </c>
      <c r="H128" s="56">
        <f>'0.输入区'!F145</f>
        <v>0.034379</v>
      </c>
      <c r="I128" s="56">
        <f>'0.输入区'!G145</f>
        <v>0</v>
      </c>
      <c r="J128" s="56">
        <f>'0.输入区'!H145</f>
        <v>0</v>
      </c>
      <c r="K128" s="56">
        <f>'0.输入区'!I145</f>
        <v>0</v>
      </c>
      <c r="L128" s="56">
        <f>'0.输入区'!J145</f>
        <v>0</v>
      </c>
      <c r="M128" s="56">
        <f>'0.输入区'!K145</f>
        <v>0</v>
      </c>
      <c r="N128" s="56">
        <f>'0.输入区'!L145</f>
        <v>0</v>
      </c>
      <c r="O128" s="56">
        <f>'0.输入区'!M145</f>
        <v>0</v>
      </c>
      <c r="P128" s="56">
        <f>'0.输入区'!N145</f>
        <v>0</v>
      </c>
      <c r="Q128" s="56">
        <f>'0.输入区'!O145</f>
        <v>0</v>
      </c>
      <c r="R128" s="56">
        <f>'0.输入区'!P145</f>
        <v>0</v>
      </c>
      <c r="S128" s="56">
        <f>'0.输入区'!Q145</f>
        <v>0</v>
      </c>
      <c r="T128" s="56">
        <f>'0.输入区'!R145</f>
        <v>0</v>
      </c>
      <c r="U128" s="56">
        <f>'0.输入区'!S145</f>
        <v>0</v>
      </c>
      <c r="V128" s="56">
        <f>'0.输入区'!T145</f>
        <v>0</v>
      </c>
      <c r="W128" s="56">
        <f>'0.输入区'!U145</f>
        <v>0</v>
      </c>
      <c r="X128" s="56">
        <f>'0.输入区'!V145</f>
        <v>0</v>
      </c>
      <c r="Y128" s="56">
        <f>'0.输入区'!W145</f>
        <v>0</v>
      </c>
      <c r="Z128" s="56">
        <f>'0.输入区'!X145</f>
        <v>0</v>
      </c>
      <c r="AA128" s="56">
        <f>'0.输入区'!Y145</f>
        <v>0</v>
      </c>
      <c r="AB128" s="56">
        <f>'0.输入区'!Z145</f>
        <v>0</v>
      </c>
      <c r="AC128" s="56">
        <f>'0.输入区'!AA145</f>
        <v>0</v>
      </c>
      <c r="AD128" s="56">
        <f>'0.输入区'!AB145</f>
        <v>0</v>
      </c>
      <c r="AE128" s="56">
        <f>'0.输入区'!AC145</f>
        <v>0</v>
      </c>
      <c r="AF128" s="56">
        <f>'0.输入区'!AD145</f>
        <v>0</v>
      </c>
      <c r="AG128" s="56">
        <f>'0.输入区'!AE145</f>
        <v>0</v>
      </c>
    </row>
    <row r="129" spans="3:33">
      <c r="C129" s="59">
        <f>'0.输入区'!A146</f>
        <v>0</v>
      </c>
      <c r="D129" s="56">
        <f>'0.输入区'!B146</f>
        <v>0</v>
      </c>
      <c r="E129" s="56">
        <f>'0.输入区'!C146</f>
        <v>-0.330189</v>
      </c>
      <c r="F129" s="56">
        <f>'0.输入区'!D146</f>
        <v>0.542906</v>
      </c>
      <c r="G129" s="56">
        <f>'0.输入区'!E146</f>
        <v>0.193917</v>
      </c>
      <c r="H129" s="56">
        <f>'0.输入区'!F146</f>
        <v>0.034379</v>
      </c>
      <c r="I129" s="56">
        <f>'0.输入区'!G146</f>
        <v>0</v>
      </c>
      <c r="J129" s="56">
        <f>'0.输入区'!H146</f>
        <v>0</v>
      </c>
      <c r="K129" s="56">
        <f>'0.输入区'!I146</f>
        <v>0</v>
      </c>
      <c r="L129" s="56">
        <f>'0.输入区'!J146</f>
        <v>0</v>
      </c>
      <c r="M129" s="56">
        <f>'0.输入区'!K146</f>
        <v>0</v>
      </c>
      <c r="N129" s="56">
        <f>'0.输入区'!L146</f>
        <v>0</v>
      </c>
      <c r="O129" s="56">
        <f>'0.输入区'!M146</f>
        <v>0</v>
      </c>
      <c r="P129" s="56">
        <f>'0.输入区'!N146</f>
        <v>0</v>
      </c>
      <c r="Q129" s="56">
        <f>'0.输入区'!O146</f>
        <v>0</v>
      </c>
      <c r="R129" s="56">
        <f>'0.输入区'!P146</f>
        <v>0</v>
      </c>
      <c r="S129" s="56">
        <f>'0.输入区'!Q146</f>
        <v>0</v>
      </c>
      <c r="T129" s="56">
        <f>'0.输入区'!R146</f>
        <v>0</v>
      </c>
      <c r="U129" s="56">
        <f>'0.输入区'!S146</f>
        <v>0</v>
      </c>
      <c r="V129" s="56">
        <f>'0.输入区'!T146</f>
        <v>0</v>
      </c>
      <c r="W129" s="56">
        <f>'0.输入区'!U146</f>
        <v>0</v>
      </c>
      <c r="X129" s="56">
        <f>'0.输入区'!V146</f>
        <v>0</v>
      </c>
      <c r="Y129" s="56">
        <f>'0.输入区'!W146</f>
        <v>0</v>
      </c>
      <c r="Z129" s="56">
        <f>'0.输入区'!X146</f>
        <v>0</v>
      </c>
      <c r="AA129" s="56">
        <f>'0.输入区'!Y146</f>
        <v>0</v>
      </c>
      <c r="AB129" s="56">
        <f>'0.输入区'!Z146</f>
        <v>0</v>
      </c>
      <c r="AC129" s="56">
        <f>'0.输入区'!AA146</f>
        <v>0</v>
      </c>
      <c r="AD129" s="56">
        <f>'0.输入区'!AB146</f>
        <v>0</v>
      </c>
      <c r="AE129" s="56">
        <f>'0.输入区'!AC146</f>
        <v>0</v>
      </c>
      <c r="AF129" s="56">
        <f>'0.输入区'!AD146</f>
        <v>0</v>
      </c>
      <c r="AG129" s="56">
        <f>'0.输入区'!AE146</f>
        <v>0</v>
      </c>
    </row>
    <row r="130" spans="3:33">
      <c r="C130" s="59">
        <f>'0.输入区'!A147</f>
        <v>0</v>
      </c>
      <c r="D130" s="56">
        <f>'0.输入区'!B147</f>
        <v>0</v>
      </c>
      <c r="E130" s="56">
        <f>'0.输入区'!C147</f>
        <v>-0.330189</v>
      </c>
      <c r="F130" s="56">
        <f>'0.输入区'!D147</f>
        <v>-0.457094</v>
      </c>
      <c r="G130" s="56">
        <f>'0.输入区'!E147</f>
        <v>0.193917</v>
      </c>
      <c r="H130" s="56">
        <f>'0.输入区'!F147</f>
        <v>0.034379</v>
      </c>
      <c r="I130" s="56">
        <f>'0.输入区'!G147</f>
        <v>0</v>
      </c>
      <c r="J130" s="56">
        <f>'0.输入区'!H147</f>
        <v>0</v>
      </c>
      <c r="K130" s="56">
        <f>'0.输入区'!I147</f>
        <v>0</v>
      </c>
      <c r="L130" s="56">
        <f>'0.输入区'!J147</f>
        <v>0</v>
      </c>
      <c r="M130" s="56">
        <f>'0.输入区'!K147</f>
        <v>0</v>
      </c>
      <c r="N130" s="56">
        <f>'0.输入区'!L147</f>
        <v>0</v>
      </c>
      <c r="O130" s="56">
        <f>'0.输入区'!M147</f>
        <v>0</v>
      </c>
      <c r="P130" s="56">
        <f>'0.输入区'!N147</f>
        <v>0</v>
      </c>
      <c r="Q130" s="56">
        <f>'0.输入区'!O147</f>
        <v>0</v>
      </c>
      <c r="R130" s="56">
        <f>'0.输入区'!P147</f>
        <v>0</v>
      </c>
      <c r="S130" s="56">
        <f>'0.输入区'!Q147</f>
        <v>0</v>
      </c>
      <c r="T130" s="56">
        <f>'0.输入区'!R147</f>
        <v>0</v>
      </c>
      <c r="U130" s="56">
        <f>'0.输入区'!S147</f>
        <v>0</v>
      </c>
      <c r="V130" s="56">
        <f>'0.输入区'!T147</f>
        <v>0</v>
      </c>
      <c r="W130" s="56">
        <f>'0.输入区'!U147</f>
        <v>0</v>
      </c>
      <c r="X130" s="56">
        <f>'0.输入区'!V147</f>
        <v>0</v>
      </c>
      <c r="Y130" s="56">
        <f>'0.输入区'!W147</f>
        <v>0</v>
      </c>
      <c r="Z130" s="56">
        <f>'0.输入区'!X147</f>
        <v>0</v>
      </c>
      <c r="AA130" s="56">
        <f>'0.输入区'!Y147</f>
        <v>0</v>
      </c>
      <c r="AB130" s="56">
        <f>'0.输入区'!Z147</f>
        <v>0</v>
      </c>
      <c r="AC130" s="56">
        <f>'0.输入区'!AA147</f>
        <v>0</v>
      </c>
      <c r="AD130" s="56">
        <f>'0.输入区'!AB147</f>
        <v>0</v>
      </c>
      <c r="AE130" s="56">
        <f>'0.输入区'!AC147</f>
        <v>0</v>
      </c>
      <c r="AF130" s="56">
        <f>'0.输入区'!AD147</f>
        <v>0</v>
      </c>
      <c r="AG130" s="56">
        <f>'0.输入区'!AE147</f>
        <v>0</v>
      </c>
    </row>
    <row r="131" spans="3:33">
      <c r="C131" s="59">
        <f>'0.输入区'!A148</f>
        <v>0</v>
      </c>
      <c r="D131" s="56">
        <f>'0.输入区'!B148</f>
        <v>0</v>
      </c>
      <c r="E131" s="56">
        <f>'0.输入区'!C148</f>
        <v>0.150943</v>
      </c>
      <c r="F131" s="56">
        <f>'0.输入区'!D148</f>
        <v>0.208957</v>
      </c>
      <c r="G131" s="56">
        <f>'0.输入区'!E148</f>
        <v>0.368495</v>
      </c>
      <c r="H131" s="56">
        <f>'0.输入区'!F148</f>
        <v>-0.111957</v>
      </c>
      <c r="I131" s="56">
        <f>'0.输入区'!G148</f>
        <v>0</v>
      </c>
      <c r="J131" s="56">
        <f>'0.输入区'!H148</f>
        <v>0</v>
      </c>
      <c r="K131" s="56">
        <f>'0.输入区'!I148</f>
        <v>0</v>
      </c>
      <c r="L131" s="56">
        <f>'0.输入区'!J148</f>
        <v>0</v>
      </c>
      <c r="M131" s="56">
        <f>'0.输入区'!K148</f>
        <v>0</v>
      </c>
      <c r="N131" s="56">
        <f>'0.输入区'!L148</f>
        <v>0</v>
      </c>
      <c r="O131" s="56">
        <f>'0.输入区'!M148</f>
        <v>0</v>
      </c>
      <c r="P131" s="56">
        <f>'0.输入区'!N148</f>
        <v>0</v>
      </c>
      <c r="Q131" s="56">
        <f>'0.输入区'!O148</f>
        <v>0</v>
      </c>
      <c r="R131" s="56">
        <f>'0.输入区'!P148</f>
        <v>0</v>
      </c>
      <c r="S131" s="56">
        <f>'0.输入区'!Q148</f>
        <v>0</v>
      </c>
      <c r="T131" s="56">
        <f>'0.输入区'!R148</f>
        <v>0</v>
      </c>
      <c r="U131" s="56">
        <f>'0.输入区'!S148</f>
        <v>0</v>
      </c>
      <c r="V131" s="56">
        <f>'0.输入区'!T148</f>
        <v>0</v>
      </c>
      <c r="W131" s="56">
        <f>'0.输入区'!U148</f>
        <v>0</v>
      </c>
      <c r="X131" s="56">
        <f>'0.输入区'!V148</f>
        <v>0</v>
      </c>
      <c r="Y131" s="56">
        <f>'0.输入区'!W148</f>
        <v>0</v>
      </c>
      <c r="Z131" s="56">
        <f>'0.输入区'!X148</f>
        <v>0</v>
      </c>
      <c r="AA131" s="56">
        <f>'0.输入区'!Y148</f>
        <v>0</v>
      </c>
      <c r="AB131" s="56">
        <f>'0.输入区'!Z148</f>
        <v>0</v>
      </c>
      <c r="AC131" s="56">
        <f>'0.输入区'!AA148</f>
        <v>0</v>
      </c>
      <c r="AD131" s="56">
        <f>'0.输入区'!AB148</f>
        <v>0</v>
      </c>
      <c r="AE131" s="56">
        <f>'0.输入区'!AC148</f>
        <v>0</v>
      </c>
      <c r="AF131" s="56">
        <f>'0.输入区'!AD148</f>
        <v>0</v>
      </c>
      <c r="AG131" s="56">
        <f>'0.输入区'!AE148</f>
        <v>0</v>
      </c>
    </row>
    <row r="132" spans="3:33">
      <c r="C132" s="59">
        <f>'0.输入区'!A149</f>
        <v>0</v>
      </c>
      <c r="D132" s="56">
        <f>'0.输入区'!B149</f>
        <v>0</v>
      </c>
      <c r="E132" s="56">
        <f>'0.输入区'!C149</f>
        <v>-0.150943</v>
      </c>
      <c r="F132" s="56">
        <f>'0.输入区'!D149</f>
        <v>-0.208957</v>
      </c>
      <c r="G132" s="56">
        <f>'0.输入区'!E149</f>
        <v>-0.368495</v>
      </c>
      <c r="H132" s="56">
        <f>'0.输入区'!F149</f>
        <v>-0.888043</v>
      </c>
      <c r="I132" s="56">
        <f>'0.输入区'!G149</f>
        <v>0</v>
      </c>
      <c r="J132" s="56">
        <f>'0.输入区'!H149</f>
        <v>0</v>
      </c>
      <c r="K132" s="56">
        <f>'0.输入区'!I149</f>
        <v>0</v>
      </c>
      <c r="L132" s="56">
        <f>'0.输入区'!J149</f>
        <v>0</v>
      </c>
      <c r="M132" s="56">
        <f>'0.输入区'!K149</f>
        <v>0</v>
      </c>
      <c r="N132" s="56">
        <f>'0.输入区'!L149</f>
        <v>0</v>
      </c>
      <c r="O132" s="56">
        <f>'0.输入区'!M149</f>
        <v>0</v>
      </c>
      <c r="P132" s="56">
        <f>'0.输入区'!N149</f>
        <v>0</v>
      </c>
      <c r="Q132" s="56">
        <f>'0.输入区'!O149</f>
        <v>0</v>
      </c>
      <c r="R132" s="56">
        <f>'0.输入区'!P149</f>
        <v>0</v>
      </c>
      <c r="S132" s="56">
        <f>'0.输入区'!Q149</f>
        <v>0</v>
      </c>
      <c r="T132" s="56">
        <f>'0.输入区'!R149</f>
        <v>0</v>
      </c>
      <c r="U132" s="56">
        <f>'0.输入区'!S149</f>
        <v>0</v>
      </c>
      <c r="V132" s="56">
        <f>'0.输入区'!T149</f>
        <v>0</v>
      </c>
      <c r="W132" s="56">
        <f>'0.输入区'!U149</f>
        <v>0</v>
      </c>
      <c r="X132" s="56">
        <f>'0.输入区'!V149</f>
        <v>0</v>
      </c>
      <c r="Y132" s="56">
        <f>'0.输入区'!W149</f>
        <v>0</v>
      </c>
      <c r="Z132" s="56">
        <f>'0.输入区'!X149</f>
        <v>0</v>
      </c>
      <c r="AA132" s="56">
        <f>'0.输入区'!Y149</f>
        <v>0</v>
      </c>
      <c r="AB132" s="56">
        <f>'0.输入区'!Z149</f>
        <v>0</v>
      </c>
      <c r="AC132" s="56">
        <f>'0.输入区'!AA149</f>
        <v>0</v>
      </c>
      <c r="AD132" s="56">
        <f>'0.输入区'!AB149</f>
        <v>0</v>
      </c>
      <c r="AE132" s="56">
        <f>'0.输入区'!AC149</f>
        <v>0</v>
      </c>
      <c r="AF132" s="56">
        <f>'0.输入区'!AD149</f>
        <v>0</v>
      </c>
      <c r="AG132" s="56">
        <f>'0.输入区'!AE149</f>
        <v>0</v>
      </c>
    </row>
    <row r="133" spans="3:33">
      <c r="C133" s="59">
        <f>'0.输入区'!A150</f>
        <v>0</v>
      </c>
      <c r="D133" s="56">
        <f>'0.输入区'!B150</f>
        <v>0</v>
      </c>
      <c r="E133" s="56">
        <f>'0.输入区'!C150</f>
        <v>0.179245</v>
      </c>
      <c r="F133" s="56">
        <f>'0.输入区'!D150</f>
        <v>0.248137</v>
      </c>
      <c r="G133" s="56">
        <f>'0.输入区'!E150</f>
        <v>0.437588</v>
      </c>
      <c r="H133" s="56">
        <f>'0.输入区'!F150</f>
        <v>0.077578</v>
      </c>
      <c r="I133" s="56">
        <f>'0.输入区'!G150</f>
        <v>0</v>
      </c>
      <c r="J133" s="56">
        <f>'0.输入区'!H150</f>
        <v>0</v>
      </c>
      <c r="K133" s="56">
        <f>'0.输入区'!I150</f>
        <v>0</v>
      </c>
      <c r="L133" s="56">
        <f>'0.输入区'!J150</f>
        <v>0</v>
      </c>
      <c r="M133" s="56">
        <f>'0.输入区'!K150</f>
        <v>0</v>
      </c>
      <c r="N133" s="56">
        <f>'0.输入区'!L150</f>
        <v>0</v>
      </c>
      <c r="O133" s="56">
        <f>'0.输入区'!M150</f>
        <v>0</v>
      </c>
      <c r="P133" s="56">
        <f>'0.输入区'!N150</f>
        <v>0</v>
      </c>
      <c r="Q133" s="56">
        <f>'0.输入区'!O150</f>
        <v>0</v>
      </c>
      <c r="R133" s="56">
        <f>'0.输入区'!P150</f>
        <v>0</v>
      </c>
      <c r="S133" s="56">
        <f>'0.输入区'!Q150</f>
        <v>0</v>
      </c>
      <c r="T133" s="56">
        <f>'0.输入区'!R150</f>
        <v>0</v>
      </c>
      <c r="U133" s="56">
        <f>'0.输入区'!S150</f>
        <v>0</v>
      </c>
      <c r="V133" s="56">
        <f>'0.输入区'!T150</f>
        <v>0</v>
      </c>
      <c r="W133" s="56">
        <f>'0.输入区'!U150</f>
        <v>0</v>
      </c>
      <c r="X133" s="56">
        <f>'0.输入区'!V150</f>
        <v>0</v>
      </c>
      <c r="Y133" s="56">
        <f>'0.输入区'!W150</f>
        <v>0</v>
      </c>
      <c r="Z133" s="56">
        <f>'0.输入区'!X150</f>
        <v>0</v>
      </c>
      <c r="AA133" s="56">
        <f>'0.输入区'!Y150</f>
        <v>0</v>
      </c>
      <c r="AB133" s="56">
        <f>'0.输入区'!Z150</f>
        <v>0</v>
      </c>
      <c r="AC133" s="56">
        <f>'0.输入区'!AA150</f>
        <v>0</v>
      </c>
      <c r="AD133" s="56">
        <f>'0.输入区'!AB150</f>
        <v>0</v>
      </c>
      <c r="AE133" s="56">
        <f>'0.输入区'!AC150</f>
        <v>0</v>
      </c>
      <c r="AF133" s="56">
        <f>'0.输入区'!AD150</f>
        <v>0</v>
      </c>
      <c r="AG133" s="56">
        <f>'0.输入区'!AE150</f>
        <v>0</v>
      </c>
    </row>
    <row r="134" spans="3:33">
      <c r="C134" s="59">
        <f>'0.输入区'!A151</f>
        <v>0</v>
      </c>
      <c r="D134" s="56">
        <f>'0.输入区'!B151</f>
        <v>0</v>
      </c>
      <c r="E134" s="56">
        <f>'0.输入区'!C151</f>
        <v>0</v>
      </c>
      <c r="F134" s="56">
        <f>'0.输入区'!D151</f>
        <v>0</v>
      </c>
      <c r="G134" s="56">
        <f>'0.输入区'!E151</f>
        <v>0</v>
      </c>
      <c r="H134" s="56">
        <f>'0.输入区'!F151</f>
        <v>0</v>
      </c>
      <c r="I134" s="56">
        <f>'0.输入区'!G151</f>
        <v>0</v>
      </c>
      <c r="J134" s="56">
        <f>'0.输入区'!H151</f>
        <v>0</v>
      </c>
      <c r="K134" s="56">
        <f>'0.输入区'!I151</f>
        <v>0</v>
      </c>
      <c r="L134" s="56">
        <f>'0.输入区'!J151</f>
        <v>0</v>
      </c>
      <c r="M134" s="56">
        <f>'0.输入区'!K151</f>
        <v>0</v>
      </c>
      <c r="N134" s="56">
        <f>'0.输入区'!L151</f>
        <v>0</v>
      </c>
      <c r="O134" s="56">
        <f>'0.输入区'!M151</f>
        <v>0</v>
      </c>
      <c r="P134" s="56">
        <f>'0.输入区'!N151</f>
        <v>0</v>
      </c>
      <c r="Q134" s="56">
        <f>'0.输入区'!O151</f>
        <v>0</v>
      </c>
      <c r="R134" s="56">
        <f>'0.输入区'!P151</f>
        <v>0</v>
      </c>
      <c r="S134" s="56">
        <f>'0.输入区'!Q151</f>
        <v>0</v>
      </c>
      <c r="T134" s="56">
        <f>'0.输入区'!R151</f>
        <v>0</v>
      </c>
      <c r="U134" s="56">
        <f>'0.输入区'!S151</f>
        <v>0</v>
      </c>
      <c r="V134" s="56">
        <f>'0.输入区'!T151</f>
        <v>0</v>
      </c>
      <c r="W134" s="56">
        <f>'0.输入区'!U151</f>
        <v>0</v>
      </c>
      <c r="X134" s="56">
        <f>'0.输入区'!V151</f>
        <v>0</v>
      </c>
      <c r="Y134" s="56">
        <f>'0.输入区'!W151</f>
        <v>0</v>
      </c>
      <c r="Z134" s="56">
        <f>'0.输入区'!X151</f>
        <v>0</v>
      </c>
      <c r="AA134" s="56">
        <f>'0.输入区'!Y151</f>
        <v>0</v>
      </c>
      <c r="AB134" s="56">
        <f>'0.输入区'!Z151</f>
        <v>0</v>
      </c>
      <c r="AC134" s="56">
        <f>'0.输入区'!AA151</f>
        <v>0</v>
      </c>
      <c r="AD134" s="56">
        <f>'0.输入区'!AB151</f>
        <v>0</v>
      </c>
      <c r="AE134" s="56">
        <f>'0.输入区'!AC151</f>
        <v>0</v>
      </c>
      <c r="AF134" s="56">
        <f>'0.输入区'!AD151</f>
        <v>0</v>
      </c>
      <c r="AG134" s="56">
        <f>'0.输入区'!AE151</f>
        <v>0</v>
      </c>
    </row>
    <row r="135" spans="3:33">
      <c r="C135" s="59">
        <f>'0.输入区'!A152</f>
        <v>0</v>
      </c>
      <c r="D135" s="56">
        <f>'0.输入区'!B152</f>
        <v>0</v>
      </c>
      <c r="E135" s="56">
        <f>'0.输入区'!C152</f>
        <v>0</v>
      </c>
      <c r="F135" s="56">
        <f>'0.输入区'!D152</f>
        <v>0</v>
      </c>
      <c r="G135" s="56">
        <f>'0.输入区'!E152</f>
        <v>0</v>
      </c>
      <c r="H135" s="56">
        <f>'0.输入区'!F152</f>
        <v>0</v>
      </c>
      <c r="I135" s="56">
        <f>'0.输入区'!G152</f>
        <v>0</v>
      </c>
      <c r="J135" s="56">
        <f>'0.输入区'!H152</f>
        <v>0</v>
      </c>
      <c r="K135" s="56">
        <f>'0.输入区'!I152</f>
        <v>0</v>
      </c>
      <c r="L135" s="56">
        <f>'0.输入区'!J152</f>
        <v>0</v>
      </c>
      <c r="M135" s="56">
        <f>'0.输入区'!K152</f>
        <v>0</v>
      </c>
      <c r="N135" s="56">
        <f>'0.输入区'!L152</f>
        <v>0</v>
      </c>
      <c r="O135" s="56">
        <f>'0.输入区'!M152</f>
        <v>0</v>
      </c>
      <c r="P135" s="56">
        <f>'0.输入区'!N152</f>
        <v>0</v>
      </c>
      <c r="Q135" s="56">
        <f>'0.输入区'!O152</f>
        <v>0</v>
      </c>
      <c r="R135" s="56">
        <f>'0.输入区'!P152</f>
        <v>0</v>
      </c>
      <c r="S135" s="56">
        <f>'0.输入区'!Q152</f>
        <v>0</v>
      </c>
      <c r="T135" s="56">
        <f>'0.输入区'!R152</f>
        <v>0</v>
      </c>
      <c r="U135" s="56">
        <f>'0.输入区'!S152</f>
        <v>0</v>
      </c>
      <c r="V135" s="56">
        <f>'0.输入区'!T152</f>
        <v>0</v>
      </c>
      <c r="W135" s="56">
        <f>'0.输入区'!U152</f>
        <v>0</v>
      </c>
      <c r="X135" s="56">
        <f>'0.输入区'!V152</f>
        <v>0</v>
      </c>
      <c r="Y135" s="56">
        <f>'0.输入区'!W152</f>
        <v>0</v>
      </c>
      <c r="Z135" s="56">
        <f>'0.输入区'!X152</f>
        <v>0</v>
      </c>
      <c r="AA135" s="56">
        <f>'0.输入区'!Y152</f>
        <v>0</v>
      </c>
      <c r="AB135" s="56">
        <f>'0.输入区'!Z152</f>
        <v>0</v>
      </c>
      <c r="AC135" s="56">
        <f>'0.输入区'!AA152</f>
        <v>0</v>
      </c>
      <c r="AD135" s="56">
        <f>'0.输入区'!AB152</f>
        <v>0</v>
      </c>
      <c r="AE135" s="56">
        <f>'0.输入区'!AC152</f>
        <v>0</v>
      </c>
      <c r="AF135" s="56">
        <f>'0.输入区'!AD152</f>
        <v>0</v>
      </c>
      <c r="AG135" s="56">
        <f>'0.输入区'!AE152</f>
        <v>0</v>
      </c>
    </row>
    <row r="136" spans="3:33">
      <c r="C136" s="59">
        <f>'0.输入区'!A153</f>
        <v>0</v>
      </c>
      <c r="D136" s="56">
        <f>'0.输入区'!B153</f>
        <v>0</v>
      </c>
      <c r="E136" s="56">
        <f>'0.输入区'!C153</f>
        <v>0</v>
      </c>
      <c r="F136" s="56">
        <f>'0.输入区'!D153</f>
        <v>0</v>
      </c>
      <c r="G136" s="56">
        <f>'0.输入区'!E153</f>
        <v>0</v>
      </c>
      <c r="H136" s="56">
        <f>'0.输入区'!F153</f>
        <v>0</v>
      </c>
      <c r="I136" s="56">
        <f>'0.输入区'!G153</f>
        <v>0</v>
      </c>
      <c r="J136" s="56">
        <f>'0.输入区'!H153</f>
        <v>0</v>
      </c>
      <c r="K136" s="56">
        <f>'0.输入区'!I153</f>
        <v>0</v>
      </c>
      <c r="L136" s="56">
        <f>'0.输入区'!J153</f>
        <v>0</v>
      </c>
      <c r="M136" s="56">
        <f>'0.输入区'!K153</f>
        <v>0</v>
      </c>
      <c r="N136" s="56">
        <f>'0.输入区'!L153</f>
        <v>0</v>
      </c>
      <c r="O136" s="56">
        <f>'0.输入区'!M153</f>
        <v>0</v>
      </c>
      <c r="P136" s="56">
        <f>'0.输入区'!N153</f>
        <v>0</v>
      </c>
      <c r="Q136" s="56">
        <f>'0.输入区'!O153</f>
        <v>0</v>
      </c>
      <c r="R136" s="56">
        <f>'0.输入区'!P153</f>
        <v>0</v>
      </c>
      <c r="S136" s="56">
        <f>'0.输入区'!Q153</f>
        <v>0</v>
      </c>
      <c r="T136" s="56">
        <f>'0.输入区'!R153</f>
        <v>0</v>
      </c>
      <c r="U136" s="56">
        <f>'0.输入区'!S153</f>
        <v>0</v>
      </c>
      <c r="V136" s="56">
        <f>'0.输入区'!T153</f>
        <v>0</v>
      </c>
      <c r="W136" s="56">
        <f>'0.输入区'!U153</f>
        <v>0</v>
      </c>
      <c r="X136" s="56">
        <f>'0.输入区'!V153</f>
        <v>0</v>
      </c>
      <c r="Y136" s="56">
        <f>'0.输入区'!W153</f>
        <v>0</v>
      </c>
      <c r="Z136" s="56">
        <f>'0.输入区'!X153</f>
        <v>0</v>
      </c>
      <c r="AA136" s="56">
        <f>'0.输入区'!Y153</f>
        <v>0</v>
      </c>
      <c r="AB136" s="56">
        <f>'0.输入区'!Z153</f>
        <v>0</v>
      </c>
      <c r="AC136" s="56">
        <f>'0.输入区'!AA153</f>
        <v>0</v>
      </c>
      <c r="AD136" s="56">
        <f>'0.输入区'!AB153</f>
        <v>0</v>
      </c>
      <c r="AE136" s="56">
        <f>'0.输入区'!AC153</f>
        <v>0</v>
      </c>
      <c r="AF136" s="56">
        <f>'0.输入区'!AD153</f>
        <v>0</v>
      </c>
      <c r="AG136" s="56">
        <f>'0.输入区'!AE153</f>
        <v>0</v>
      </c>
    </row>
    <row r="137" spans="3:33">
      <c r="C137" s="59">
        <f>'0.输入区'!A154</f>
        <v>0</v>
      </c>
      <c r="D137" s="56">
        <f>'0.输入区'!B154</f>
        <v>0</v>
      </c>
      <c r="E137" s="56">
        <f>'0.输入区'!C154</f>
        <v>0</v>
      </c>
      <c r="F137" s="56">
        <f>'0.输入区'!D154</f>
        <v>0</v>
      </c>
      <c r="G137" s="56">
        <f>'0.输入区'!E154</f>
        <v>0</v>
      </c>
      <c r="H137" s="56">
        <f>'0.输入区'!F154</f>
        <v>0</v>
      </c>
      <c r="I137" s="56">
        <f>'0.输入区'!G154</f>
        <v>0</v>
      </c>
      <c r="J137" s="56">
        <f>'0.输入区'!H154</f>
        <v>0</v>
      </c>
      <c r="K137" s="56">
        <f>'0.输入区'!I154</f>
        <v>0</v>
      </c>
      <c r="L137" s="56">
        <f>'0.输入区'!J154</f>
        <v>0</v>
      </c>
      <c r="M137" s="56">
        <f>'0.输入区'!K154</f>
        <v>0</v>
      </c>
      <c r="N137" s="56">
        <f>'0.输入区'!L154</f>
        <v>0</v>
      </c>
      <c r="O137" s="56">
        <f>'0.输入区'!M154</f>
        <v>0</v>
      </c>
      <c r="P137" s="56">
        <f>'0.输入区'!N154</f>
        <v>0</v>
      </c>
      <c r="Q137" s="56">
        <f>'0.输入区'!O154</f>
        <v>0</v>
      </c>
      <c r="R137" s="56">
        <f>'0.输入区'!P154</f>
        <v>0</v>
      </c>
      <c r="S137" s="56">
        <f>'0.输入区'!Q154</f>
        <v>0</v>
      </c>
      <c r="T137" s="56">
        <f>'0.输入区'!R154</f>
        <v>0</v>
      </c>
      <c r="U137" s="56">
        <f>'0.输入区'!S154</f>
        <v>0</v>
      </c>
      <c r="V137" s="56">
        <f>'0.输入区'!T154</f>
        <v>0</v>
      </c>
      <c r="W137" s="56">
        <f>'0.输入区'!U154</f>
        <v>0</v>
      </c>
      <c r="X137" s="56">
        <f>'0.输入区'!V154</f>
        <v>0</v>
      </c>
      <c r="Y137" s="56">
        <f>'0.输入区'!W154</f>
        <v>0</v>
      </c>
      <c r="Z137" s="56">
        <f>'0.输入区'!X154</f>
        <v>0</v>
      </c>
      <c r="AA137" s="56">
        <f>'0.输入区'!Y154</f>
        <v>0</v>
      </c>
      <c r="AB137" s="56">
        <f>'0.输入区'!Z154</f>
        <v>0</v>
      </c>
      <c r="AC137" s="56">
        <f>'0.输入区'!AA154</f>
        <v>0</v>
      </c>
      <c r="AD137" s="56">
        <f>'0.输入区'!AB154</f>
        <v>0</v>
      </c>
      <c r="AE137" s="56">
        <f>'0.输入区'!AC154</f>
        <v>0</v>
      </c>
      <c r="AF137" s="56">
        <f>'0.输入区'!AD154</f>
        <v>0</v>
      </c>
      <c r="AG137" s="56">
        <f>'0.输入区'!AE154</f>
        <v>0</v>
      </c>
    </row>
    <row r="138" spans="3:33">
      <c r="C138" s="59">
        <f>'0.输入区'!A155</f>
        <v>0</v>
      </c>
      <c r="D138" s="56">
        <f>'0.输入区'!B155</f>
        <v>0</v>
      </c>
      <c r="E138" s="56">
        <f>'0.输入区'!C155</f>
        <v>0</v>
      </c>
      <c r="F138" s="56">
        <f>'0.输入区'!D155</f>
        <v>0</v>
      </c>
      <c r="G138" s="56">
        <f>'0.输入区'!E155</f>
        <v>0</v>
      </c>
      <c r="H138" s="56">
        <f>'0.输入区'!F155</f>
        <v>0</v>
      </c>
      <c r="I138" s="56">
        <f>'0.输入区'!G155</f>
        <v>0</v>
      </c>
      <c r="J138" s="56">
        <f>'0.输入区'!H155</f>
        <v>0</v>
      </c>
      <c r="K138" s="56">
        <f>'0.输入区'!I155</f>
        <v>0</v>
      </c>
      <c r="L138" s="56">
        <f>'0.输入区'!J155</f>
        <v>0</v>
      </c>
      <c r="M138" s="56">
        <f>'0.输入区'!K155</f>
        <v>0</v>
      </c>
      <c r="N138" s="56">
        <f>'0.输入区'!L155</f>
        <v>0</v>
      </c>
      <c r="O138" s="56">
        <f>'0.输入区'!M155</f>
        <v>0</v>
      </c>
      <c r="P138" s="56">
        <f>'0.输入区'!N155</f>
        <v>0</v>
      </c>
      <c r="Q138" s="56">
        <f>'0.输入区'!O155</f>
        <v>0</v>
      </c>
      <c r="R138" s="56">
        <f>'0.输入区'!P155</f>
        <v>0</v>
      </c>
      <c r="S138" s="56">
        <f>'0.输入区'!Q155</f>
        <v>0</v>
      </c>
      <c r="T138" s="56">
        <f>'0.输入区'!R155</f>
        <v>0</v>
      </c>
      <c r="U138" s="56">
        <f>'0.输入区'!S155</f>
        <v>0</v>
      </c>
      <c r="V138" s="56">
        <f>'0.输入区'!T155</f>
        <v>0</v>
      </c>
      <c r="W138" s="56">
        <f>'0.输入区'!U155</f>
        <v>0</v>
      </c>
      <c r="X138" s="56">
        <f>'0.输入区'!V155</f>
        <v>0</v>
      </c>
      <c r="Y138" s="56">
        <f>'0.输入区'!W155</f>
        <v>0</v>
      </c>
      <c r="Z138" s="56">
        <f>'0.输入区'!X155</f>
        <v>0</v>
      </c>
      <c r="AA138" s="56">
        <f>'0.输入区'!Y155</f>
        <v>0</v>
      </c>
      <c r="AB138" s="56">
        <f>'0.输入区'!Z155</f>
        <v>0</v>
      </c>
      <c r="AC138" s="56">
        <f>'0.输入区'!AA155</f>
        <v>0</v>
      </c>
      <c r="AD138" s="56">
        <f>'0.输入区'!AB155</f>
        <v>0</v>
      </c>
      <c r="AE138" s="56">
        <f>'0.输入区'!AC155</f>
        <v>0</v>
      </c>
      <c r="AF138" s="56">
        <f>'0.输入区'!AD155</f>
        <v>0</v>
      </c>
      <c r="AG138" s="56">
        <f>'0.输入区'!AE155</f>
        <v>0</v>
      </c>
    </row>
    <row r="139" spans="3:33">
      <c r="C139" s="59">
        <f>'0.输入区'!A156</f>
        <v>0</v>
      </c>
      <c r="D139" s="56">
        <f>'0.输入区'!B156</f>
        <v>0</v>
      </c>
      <c r="E139" s="56">
        <f>'0.输入区'!C156</f>
        <v>0</v>
      </c>
      <c r="F139" s="56">
        <f>'0.输入区'!D156</f>
        <v>0</v>
      </c>
      <c r="G139" s="56">
        <f>'0.输入区'!E156</f>
        <v>0</v>
      </c>
      <c r="H139" s="56">
        <f>'0.输入区'!F156</f>
        <v>0</v>
      </c>
      <c r="I139" s="56">
        <f>'0.输入区'!G156</f>
        <v>0</v>
      </c>
      <c r="J139" s="56">
        <f>'0.输入区'!H156</f>
        <v>0</v>
      </c>
      <c r="K139" s="56">
        <f>'0.输入区'!I156</f>
        <v>0</v>
      </c>
      <c r="L139" s="56">
        <f>'0.输入区'!J156</f>
        <v>0</v>
      </c>
      <c r="M139" s="56">
        <f>'0.输入区'!K156</f>
        <v>0</v>
      </c>
      <c r="N139" s="56">
        <f>'0.输入区'!L156</f>
        <v>0</v>
      </c>
      <c r="O139" s="56">
        <f>'0.输入区'!M156</f>
        <v>0</v>
      </c>
      <c r="P139" s="56">
        <f>'0.输入区'!N156</f>
        <v>0</v>
      </c>
      <c r="Q139" s="56">
        <f>'0.输入区'!O156</f>
        <v>0</v>
      </c>
      <c r="R139" s="56">
        <f>'0.输入区'!P156</f>
        <v>0</v>
      </c>
      <c r="S139" s="56">
        <f>'0.输入区'!Q156</f>
        <v>0</v>
      </c>
      <c r="T139" s="56">
        <f>'0.输入区'!R156</f>
        <v>0</v>
      </c>
      <c r="U139" s="56">
        <f>'0.输入区'!S156</f>
        <v>0</v>
      </c>
      <c r="V139" s="56">
        <f>'0.输入区'!T156</f>
        <v>0</v>
      </c>
      <c r="W139" s="56">
        <f>'0.输入区'!U156</f>
        <v>0</v>
      </c>
      <c r="X139" s="56">
        <f>'0.输入区'!V156</f>
        <v>0</v>
      </c>
      <c r="Y139" s="56">
        <f>'0.输入区'!W156</f>
        <v>0</v>
      </c>
      <c r="Z139" s="56">
        <f>'0.输入区'!X156</f>
        <v>0</v>
      </c>
      <c r="AA139" s="56">
        <f>'0.输入区'!Y156</f>
        <v>0</v>
      </c>
      <c r="AB139" s="56">
        <f>'0.输入区'!Z156</f>
        <v>0</v>
      </c>
      <c r="AC139" s="56">
        <f>'0.输入区'!AA156</f>
        <v>0</v>
      </c>
      <c r="AD139" s="56">
        <f>'0.输入区'!AB156</f>
        <v>0</v>
      </c>
      <c r="AE139" s="56">
        <f>'0.输入区'!AC156</f>
        <v>0</v>
      </c>
      <c r="AF139" s="56">
        <f>'0.输入区'!AD156</f>
        <v>0</v>
      </c>
      <c r="AG139" s="56">
        <f>'0.输入区'!AE156</f>
        <v>0</v>
      </c>
    </row>
    <row r="140" spans="3:33">
      <c r="C140" s="59">
        <f>'0.输入区'!A157</f>
        <v>0</v>
      </c>
      <c r="D140" s="56">
        <f>'0.输入区'!B157</f>
        <v>0</v>
      </c>
      <c r="E140" s="56">
        <f>'0.输入区'!C157</f>
        <v>0</v>
      </c>
      <c r="F140" s="56">
        <f>'0.输入区'!D157</f>
        <v>0</v>
      </c>
      <c r="G140" s="56">
        <f>'0.输入区'!E157</f>
        <v>0</v>
      </c>
      <c r="H140" s="56">
        <f>'0.输入区'!F157</f>
        <v>0</v>
      </c>
      <c r="I140" s="56">
        <f>'0.输入区'!G157</f>
        <v>0</v>
      </c>
      <c r="J140" s="56">
        <f>'0.输入区'!H157</f>
        <v>0</v>
      </c>
      <c r="K140" s="56">
        <f>'0.输入区'!I157</f>
        <v>0</v>
      </c>
      <c r="L140" s="56">
        <f>'0.输入区'!J157</f>
        <v>0</v>
      </c>
      <c r="M140" s="56">
        <f>'0.输入区'!K157</f>
        <v>0</v>
      </c>
      <c r="N140" s="56">
        <f>'0.输入区'!L157</f>
        <v>0</v>
      </c>
      <c r="O140" s="56">
        <f>'0.输入区'!M157</f>
        <v>0</v>
      </c>
      <c r="P140" s="56">
        <f>'0.输入区'!N157</f>
        <v>0</v>
      </c>
      <c r="Q140" s="56">
        <f>'0.输入区'!O157</f>
        <v>0</v>
      </c>
      <c r="R140" s="56">
        <f>'0.输入区'!P157</f>
        <v>0</v>
      </c>
      <c r="S140" s="56">
        <f>'0.输入区'!Q157</f>
        <v>0</v>
      </c>
      <c r="T140" s="56">
        <f>'0.输入区'!R157</f>
        <v>0</v>
      </c>
      <c r="U140" s="56">
        <f>'0.输入区'!S157</f>
        <v>0</v>
      </c>
      <c r="V140" s="56">
        <f>'0.输入区'!T157</f>
        <v>0</v>
      </c>
      <c r="W140" s="56">
        <f>'0.输入区'!U157</f>
        <v>0</v>
      </c>
      <c r="X140" s="56">
        <f>'0.输入区'!V157</f>
        <v>0</v>
      </c>
      <c r="Y140" s="56">
        <f>'0.输入区'!W157</f>
        <v>0</v>
      </c>
      <c r="Z140" s="56">
        <f>'0.输入区'!X157</f>
        <v>0</v>
      </c>
      <c r="AA140" s="56">
        <f>'0.输入区'!Y157</f>
        <v>0</v>
      </c>
      <c r="AB140" s="56">
        <f>'0.输入区'!Z157</f>
        <v>0</v>
      </c>
      <c r="AC140" s="56">
        <f>'0.输入区'!AA157</f>
        <v>0</v>
      </c>
      <c r="AD140" s="56">
        <f>'0.输入区'!AB157</f>
        <v>0</v>
      </c>
      <c r="AE140" s="56">
        <f>'0.输入区'!AC157</f>
        <v>0</v>
      </c>
      <c r="AF140" s="56">
        <f>'0.输入区'!AD157</f>
        <v>0</v>
      </c>
      <c r="AG140" s="56">
        <f>'0.输入区'!AE157</f>
        <v>0</v>
      </c>
    </row>
    <row r="141" spans="3:33">
      <c r="C141" s="59">
        <f>'0.输入区'!A158</f>
        <v>0</v>
      </c>
      <c r="D141" s="56">
        <f>'0.输入区'!B158</f>
        <v>0</v>
      </c>
      <c r="E141" s="56">
        <f>'0.输入区'!C158</f>
        <v>0</v>
      </c>
      <c r="F141" s="56">
        <f>'0.输入区'!D158</f>
        <v>0</v>
      </c>
      <c r="G141" s="56">
        <f>'0.输入区'!E158</f>
        <v>0</v>
      </c>
      <c r="H141" s="56">
        <f>'0.输入区'!F158</f>
        <v>0</v>
      </c>
      <c r="I141" s="56">
        <f>'0.输入区'!G158</f>
        <v>0</v>
      </c>
      <c r="J141" s="56">
        <f>'0.输入区'!H158</f>
        <v>0</v>
      </c>
      <c r="K141" s="56">
        <f>'0.输入区'!I158</f>
        <v>0</v>
      </c>
      <c r="L141" s="56">
        <f>'0.输入区'!J158</f>
        <v>0</v>
      </c>
      <c r="M141" s="56">
        <f>'0.输入区'!K158</f>
        <v>0</v>
      </c>
      <c r="N141" s="56">
        <f>'0.输入区'!L158</f>
        <v>0</v>
      </c>
      <c r="O141" s="56">
        <f>'0.输入区'!M158</f>
        <v>0</v>
      </c>
      <c r="P141" s="56">
        <f>'0.输入区'!N158</f>
        <v>0</v>
      </c>
      <c r="Q141" s="56">
        <f>'0.输入区'!O158</f>
        <v>0</v>
      </c>
      <c r="R141" s="56">
        <f>'0.输入区'!P158</f>
        <v>0</v>
      </c>
      <c r="S141" s="56">
        <f>'0.输入区'!Q158</f>
        <v>0</v>
      </c>
      <c r="T141" s="56">
        <f>'0.输入区'!R158</f>
        <v>0</v>
      </c>
      <c r="U141" s="56">
        <f>'0.输入区'!S158</f>
        <v>0</v>
      </c>
      <c r="V141" s="56">
        <f>'0.输入区'!T158</f>
        <v>0</v>
      </c>
      <c r="W141" s="56">
        <f>'0.输入区'!U158</f>
        <v>0</v>
      </c>
      <c r="X141" s="56">
        <f>'0.输入区'!V158</f>
        <v>0</v>
      </c>
      <c r="Y141" s="56">
        <f>'0.输入区'!W158</f>
        <v>0</v>
      </c>
      <c r="Z141" s="56">
        <f>'0.输入区'!X158</f>
        <v>0</v>
      </c>
      <c r="AA141" s="56">
        <f>'0.输入区'!Y158</f>
        <v>0</v>
      </c>
      <c r="AB141" s="56">
        <f>'0.输入区'!Z158</f>
        <v>0</v>
      </c>
      <c r="AC141" s="56">
        <f>'0.输入区'!AA158</f>
        <v>0</v>
      </c>
      <c r="AD141" s="56">
        <f>'0.输入区'!AB158</f>
        <v>0</v>
      </c>
      <c r="AE141" s="56">
        <f>'0.输入区'!AC158</f>
        <v>0</v>
      </c>
      <c r="AF141" s="56">
        <f>'0.输入区'!AD158</f>
        <v>0</v>
      </c>
      <c r="AG141" s="56">
        <f>'0.输入区'!AE158</f>
        <v>0</v>
      </c>
    </row>
    <row r="142" spans="3:33">
      <c r="C142" s="59">
        <f>'0.输入区'!A159</f>
        <v>0</v>
      </c>
      <c r="D142" s="56">
        <f>'0.输入区'!B159</f>
        <v>0</v>
      </c>
      <c r="E142" s="56">
        <f>'0.输入区'!C159</f>
        <v>0</v>
      </c>
      <c r="F142" s="56">
        <f>'0.输入区'!D159</f>
        <v>0</v>
      </c>
      <c r="G142" s="56">
        <f>'0.输入区'!E159</f>
        <v>0</v>
      </c>
      <c r="H142" s="56">
        <f>'0.输入区'!F159</f>
        <v>0</v>
      </c>
      <c r="I142" s="56">
        <f>'0.输入区'!G159</f>
        <v>0</v>
      </c>
      <c r="J142" s="56">
        <f>'0.输入区'!H159</f>
        <v>0</v>
      </c>
      <c r="K142" s="56">
        <f>'0.输入区'!I159</f>
        <v>0</v>
      </c>
      <c r="L142" s="56">
        <f>'0.输入区'!J159</f>
        <v>0</v>
      </c>
      <c r="M142" s="56">
        <f>'0.输入区'!K159</f>
        <v>0</v>
      </c>
      <c r="N142" s="56">
        <f>'0.输入区'!L159</f>
        <v>0</v>
      </c>
      <c r="O142" s="56">
        <f>'0.输入区'!M159</f>
        <v>0</v>
      </c>
      <c r="P142" s="56">
        <f>'0.输入区'!N159</f>
        <v>0</v>
      </c>
      <c r="Q142" s="56">
        <f>'0.输入区'!O159</f>
        <v>0</v>
      </c>
      <c r="R142" s="56">
        <f>'0.输入区'!P159</f>
        <v>0</v>
      </c>
      <c r="S142" s="56">
        <f>'0.输入区'!Q159</f>
        <v>0</v>
      </c>
      <c r="T142" s="56">
        <f>'0.输入区'!R159</f>
        <v>0</v>
      </c>
      <c r="U142" s="56">
        <f>'0.输入区'!S159</f>
        <v>0</v>
      </c>
      <c r="V142" s="56">
        <f>'0.输入区'!T159</f>
        <v>0</v>
      </c>
      <c r="W142" s="56">
        <f>'0.输入区'!U159</f>
        <v>0</v>
      </c>
      <c r="X142" s="56">
        <f>'0.输入区'!V159</f>
        <v>0</v>
      </c>
      <c r="Y142" s="56">
        <f>'0.输入区'!W159</f>
        <v>0</v>
      </c>
      <c r="Z142" s="56">
        <f>'0.输入区'!X159</f>
        <v>0</v>
      </c>
      <c r="AA142" s="56">
        <f>'0.输入区'!Y159</f>
        <v>0</v>
      </c>
      <c r="AB142" s="56">
        <f>'0.输入区'!Z159</f>
        <v>0</v>
      </c>
      <c r="AC142" s="56">
        <f>'0.输入区'!AA159</f>
        <v>0</v>
      </c>
      <c r="AD142" s="56">
        <f>'0.输入区'!AB159</f>
        <v>0</v>
      </c>
      <c r="AE142" s="56">
        <f>'0.输入区'!AC159</f>
        <v>0</v>
      </c>
      <c r="AF142" s="56">
        <f>'0.输入区'!AD159</f>
        <v>0</v>
      </c>
      <c r="AG142" s="56">
        <f>'0.输入区'!AE159</f>
        <v>0</v>
      </c>
    </row>
    <row r="143" spans="3:33">
      <c r="C143" s="59">
        <f>'0.输入区'!A160</f>
        <v>0</v>
      </c>
      <c r="D143" s="56">
        <f>'0.输入区'!B160</f>
        <v>0</v>
      </c>
      <c r="E143" s="56">
        <f>'0.输入区'!C160</f>
        <v>0</v>
      </c>
      <c r="F143" s="56">
        <f>'0.输入区'!D160</f>
        <v>0</v>
      </c>
      <c r="G143" s="56">
        <f>'0.输入区'!E160</f>
        <v>0</v>
      </c>
      <c r="H143" s="56">
        <f>'0.输入区'!F160</f>
        <v>0</v>
      </c>
      <c r="I143" s="56">
        <f>'0.输入区'!G160</f>
        <v>0</v>
      </c>
      <c r="J143" s="56">
        <f>'0.输入区'!H160</f>
        <v>0</v>
      </c>
      <c r="K143" s="56">
        <f>'0.输入区'!I160</f>
        <v>0</v>
      </c>
      <c r="L143" s="56">
        <f>'0.输入区'!J160</f>
        <v>0</v>
      </c>
      <c r="M143" s="56">
        <f>'0.输入区'!K160</f>
        <v>0</v>
      </c>
      <c r="N143" s="56">
        <f>'0.输入区'!L160</f>
        <v>0</v>
      </c>
      <c r="O143" s="56">
        <f>'0.输入区'!M160</f>
        <v>0</v>
      </c>
      <c r="P143" s="56">
        <f>'0.输入区'!N160</f>
        <v>0</v>
      </c>
      <c r="Q143" s="56">
        <f>'0.输入区'!O160</f>
        <v>0</v>
      </c>
      <c r="R143" s="56">
        <f>'0.输入区'!P160</f>
        <v>0</v>
      </c>
      <c r="S143" s="56">
        <f>'0.输入区'!Q160</f>
        <v>0</v>
      </c>
      <c r="T143" s="56">
        <f>'0.输入区'!R160</f>
        <v>0</v>
      </c>
      <c r="U143" s="56">
        <f>'0.输入区'!S160</f>
        <v>0</v>
      </c>
      <c r="V143" s="56">
        <f>'0.输入区'!T160</f>
        <v>0</v>
      </c>
      <c r="W143" s="56">
        <f>'0.输入区'!U160</f>
        <v>0</v>
      </c>
      <c r="X143" s="56">
        <f>'0.输入区'!V160</f>
        <v>0</v>
      </c>
      <c r="Y143" s="56">
        <f>'0.输入区'!W160</f>
        <v>0</v>
      </c>
      <c r="Z143" s="56">
        <f>'0.输入区'!X160</f>
        <v>0</v>
      </c>
      <c r="AA143" s="56">
        <f>'0.输入区'!Y160</f>
        <v>0</v>
      </c>
      <c r="AB143" s="56">
        <f>'0.输入区'!Z160</f>
        <v>0</v>
      </c>
      <c r="AC143" s="56">
        <f>'0.输入区'!AA160</f>
        <v>0</v>
      </c>
      <c r="AD143" s="56">
        <f>'0.输入区'!AB160</f>
        <v>0</v>
      </c>
      <c r="AE143" s="56">
        <f>'0.输入区'!AC160</f>
        <v>0</v>
      </c>
      <c r="AF143" s="56">
        <f>'0.输入区'!AD160</f>
        <v>0</v>
      </c>
      <c r="AG143" s="56">
        <f>'0.输入区'!AE160</f>
        <v>0</v>
      </c>
    </row>
    <row r="144" spans="3:33">
      <c r="C144" s="59">
        <f>'0.输入区'!A161</f>
        <v>0</v>
      </c>
      <c r="D144" s="56">
        <f>'0.输入区'!B161</f>
        <v>0</v>
      </c>
      <c r="E144" s="56">
        <f>'0.输入区'!C161</f>
        <v>0</v>
      </c>
      <c r="F144" s="56">
        <f>'0.输入区'!D161</f>
        <v>0</v>
      </c>
      <c r="G144" s="56">
        <f>'0.输入区'!E161</f>
        <v>0</v>
      </c>
      <c r="H144" s="56">
        <f>'0.输入区'!F161</f>
        <v>0</v>
      </c>
      <c r="I144" s="56">
        <f>'0.输入区'!G161</f>
        <v>0</v>
      </c>
      <c r="J144" s="56">
        <f>'0.输入区'!H161</f>
        <v>0</v>
      </c>
      <c r="K144" s="56">
        <f>'0.输入区'!I161</f>
        <v>0</v>
      </c>
      <c r="L144" s="56">
        <f>'0.输入区'!J161</f>
        <v>0</v>
      </c>
      <c r="M144" s="56">
        <f>'0.输入区'!K161</f>
        <v>0</v>
      </c>
      <c r="N144" s="56">
        <f>'0.输入区'!L161</f>
        <v>0</v>
      </c>
      <c r="O144" s="56">
        <f>'0.输入区'!M161</f>
        <v>0</v>
      </c>
      <c r="P144" s="56">
        <f>'0.输入区'!N161</f>
        <v>0</v>
      </c>
      <c r="Q144" s="56">
        <f>'0.输入区'!O161</f>
        <v>0</v>
      </c>
      <c r="R144" s="56">
        <f>'0.输入区'!P161</f>
        <v>0</v>
      </c>
      <c r="S144" s="56">
        <f>'0.输入区'!Q161</f>
        <v>0</v>
      </c>
      <c r="T144" s="56">
        <f>'0.输入区'!R161</f>
        <v>0</v>
      </c>
      <c r="U144" s="56">
        <f>'0.输入区'!S161</f>
        <v>0</v>
      </c>
      <c r="V144" s="56">
        <f>'0.输入区'!T161</f>
        <v>0</v>
      </c>
      <c r="W144" s="56">
        <f>'0.输入区'!U161</f>
        <v>0</v>
      </c>
      <c r="X144" s="56">
        <f>'0.输入区'!V161</f>
        <v>0</v>
      </c>
      <c r="Y144" s="56">
        <f>'0.输入区'!W161</f>
        <v>0</v>
      </c>
      <c r="Z144" s="56">
        <f>'0.输入区'!X161</f>
        <v>0</v>
      </c>
      <c r="AA144" s="56">
        <f>'0.输入区'!Y161</f>
        <v>0</v>
      </c>
      <c r="AB144" s="56">
        <f>'0.输入区'!Z161</f>
        <v>0</v>
      </c>
      <c r="AC144" s="56">
        <f>'0.输入区'!AA161</f>
        <v>0</v>
      </c>
      <c r="AD144" s="56">
        <f>'0.输入区'!AB161</f>
        <v>0</v>
      </c>
      <c r="AE144" s="56">
        <f>'0.输入区'!AC161</f>
        <v>0</v>
      </c>
      <c r="AF144" s="56">
        <f>'0.输入区'!AD161</f>
        <v>0</v>
      </c>
      <c r="AG144" s="56">
        <f>'0.输入区'!AE161</f>
        <v>0</v>
      </c>
    </row>
    <row r="145" spans="3:33">
      <c r="C145" s="59">
        <f>'0.输入区'!A162</f>
        <v>0</v>
      </c>
      <c r="D145" s="56">
        <f>'0.输入区'!B162</f>
        <v>0</v>
      </c>
      <c r="E145" s="56">
        <f>'0.输入区'!C162</f>
        <v>0</v>
      </c>
      <c r="F145" s="56">
        <f>'0.输入区'!D162</f>
        <v>0</v>
      </c>
      <c r="G145" s="56">
        <f>'0.输入区'!E162</f>
        <v>0</v>
      </c>
      <c r="H145" s="56">
        <f>'0.输入区'!F162</f>
        <v>0</v>
      </c>
      <c r="I145" s="56">
        <f>'0.输入区'!G162</f>
        <v>0</v>
      </c>
      <c r="J145" s="56">
        <f>'0.输入区'!H162</f>
        <v>0</v>
      </c>
      <c r="K145" s="56">
        <f>'0.输入区'!I162</f>
        <v>0</v>
      </c>
      <c r="L145" s="56">
        <f>'0.输入区'!J162</f>
        <v>0</v>
      </c>
      <c r="M145" s="56">
        <f>'0.输入区'!K162</f>
        <v>0</v>
      </c>
      <c r="N145" s="56">
        <f>'0.输入区'!L162</f>
        <v>0</v>
      </c>
      <c r="O145" s="56">
        <f>'0.输入区'!M162</f>
        <v>0</v>
      </c>
      <c r="P145" s="56">
        <f>'0.输入区'!N162</f>
        <v>0</v>
      </c>
      <c r="Q145" s="56">
        <f>'0.输入区'!O162</f>
        <v>0</v>
      </c>
      <c r="R145" s="56">
        <f>'0.输入区'!P162</f>
        <v>0</v>
      </c>
      <c r="S145" s="56">
        <f>'0.输入区'!Q162</f>
        <v>0</v>
      </c>
      <c r="T145" s="56">
        <f>'0.输入区'!R162</f>
        <v>0</v>
      </c>
      <c r="U145" s="56">
        <f>'0.输入区'!S162</f>
        <v>0</v>
      </c>
      <c r="V145" s="56">
        <f>'0.输入区'!T162</f>
        <v>0</v>
      </c>
      <c r="W145" s="56">
        <f>'0.输入区'!U162</f>
        <v>0</v>
      </c>
      <c r="X145" s="56">
        <f>'0.输入区'!V162</f>
        <v>0</v>
      </c>
      <c r="Y145" s="56">
        <f>'0.输入区'!W162</f>
        <v>0</v>
      </c>
      <c r="Z145" s="56">
        <f>'0.输入区'!X162</f>
        <v>0</v>
      </c>
      <c r="AA145" s="56">
        <f>'0.输入区'!Y162</f>
        <v>0</v>
      </c>
      <c r="AB145" s="56">
        <f>'0.输入区'!Z162</f>
        <v>0</v>
      </c>
      <c r="AC145" s="56">
        <f>'0.输入区'!AA162</f>
        <v>0</v>
      </c>
      <c r="AD145" s="56">
        <f>'0.输入区'!AB162</f>
        <v>0</v>
      </c>
      <c r="AE145" s="56">
        <f>'0.输入区'!AC162</f>
        <v>0</v>
      </c>
      <c r="AF145" s="56">
        <f>'0.输入区'!AD162</f>
        <v>0</v>
      </c>
      <c r="AG145" s="56">
        <f>'0.输入区'!AE162</f>
        <v>0</v>
      </c>
    </row>
    <row r="146" spans="3:33">
      <c r="C146" s="59">
        <f>'0.输入区'!A163</f>
        <v>0</v>
      </c>
      <c r="D146" s="56">
        <f>'0.输入区'!B163</f>
        <v>0</v>
      </c>
      <c r="E146" s="56">
        <f>'0.输入区'!C163</f>
        <v>0</v>
      </c>
      <c r="F146" s="56">
        <f>'0.输入区'!D163</f>
        <v>0</v>
      </c>
      <c r="G146" s="56">
        <f>'0.输入区'!E163</f>
        <v>0</v>
      </c>
      <c r="H146" s="56">
        <f>'0.输入区'!F163</f>
        <v>0</v>
      </c>
      <c r="I146" s="56">
        <f>'0.输入区'!G163</f>
        <v>0</v>
      </c>
      <c r="J146" s="56">
        <f>'0.输入区'!H163</f>
        <v>0</v>
      </c>
      <c r="K146" s="56">
        <f>'0.输入区'!I163</f>
        <v>0</v>
      </c>
      <c r="L146" s="56">
        <f>'0.输入区'!J163</f>
        <v>0</v>
      </c>
      <c r="M146" s="56">
        <f>'0.输入区'!K163</f>
        <v>0</v>
      </c>
      <c r="N146" s="56">
        <f>'0.输入区'!L163</f>
        <v>0</v>
      </c>
      <c r="O146" s="56">
        <f>'0.输入区'!M163</f>
        <v>0</v>
      </c>
      <c r="P146" s="56">
        <f>'0.输入区'!N163</f>
        <v>0</v>
      </c>
      <c r="Q146" s="56">
        <f>'0.输入区'!O163</f>
        <v>0</v>
      </c>
      <c r="R146" s="56">
        <f>'0.输入区'!P163</f>
        <v>0</v>
      </c>
      <c r="S146" s="56">
        <f>'0.输入区'!Q163</f>
        <v>0</v>
      </c>
      <c r="T146" s="56">
        <f>'0.输入区'!R163</f>
        <v>0</v>
      </c>
      <c r="U146" s="56">
        <f>'0.输入区'!S163</f>
        <v>0</v>
      </c>
      <c r="V146" s="56">
        <f>'0.输入区'!T163</f>
        <v>0</v>
      </c>
      <c r="W146" s="56">
        <f>'0.输入区'!U163</f>
        <v>0</v>
      </c>
      <c r="X146" s="56">
        <f>'0.输入区'!V163</f>
        <v>0</v>
      </c>
      <c r="Y146" s="56">
        <f>'0.输入区'!W163</f>
        <v>0</v>
      </c>
      <c r="Z146" s="56">
        <f>'0.输入区'!X163</f>
        <v>0</v>
      </c>
      <c r="AA146" s="56">
        <f>'0.输入区'!Y163</f>
        <v>0</v>
      </c>
      <c r="AB146" s="56">
        <f>'0.输入区'!Z163</f>
        <v>0</v>
      </c>
      <c r="AC146" s="56">
        <f>'0.输入区'!AA163</f>
        <v>0</v>
      </c>
      <c r="AD146" s="56">
        <f>'0.输入区'!AB163</f>
        <v>0</v>
      </c>
      <c r="AE146" s="56">
        <f>'0.输入区'!AC163</f>
        <v>0</v>
      </c>
      <c r="AF146" s="56">
        <f>'0.输入区'!AD163</f>
        <v>0</v>
      </c>
      <c r="AG146" s="56">
        <f>'0.输入区'!AE163</f>
        <v>0</v>
      </c>
    </row>
    <row r="147" spans="3:33">
      <c r="C147" s="59">
        <f>'0.输入区'!A164</f>
        <v>0</v>
      </c>
      <c r="D147" s="56">
        <f>'0.输入区'!B164</f>
        <v>0</v>
      </c>
      <c r="E147" s="56">
        <f>'0.输入区'!C164</f>
        <v>0</v>
      </c>
      <c r="F147" s="56">
        <f>'0.输入区'!D164</f>
        <v>0</v>
      </c>
      <c r="G147" s="56">
        <f>'0.输入区'!E164</f>
        <v>0</v>
      </c>
      <c r="H147" s="56">
        <f>'0.输入区'!F164</f>
        <v>0</v>
      </c>
      <c r="I147" s="56">
        <f>'0.输入区'!G164</f>
        <v>0</v>
      </c>
      <c r="J147" s="56">
        <f>'0.输入区'!H164</f>
        <v>0</v>
      </c>
      <c r="K147" s="56">
        <f>'0.输入区'!I164</f>
        <v>0</v>
      </c>
      <c r="L147" s="56">
        <f>'0.输入区'!J164</f>
        <v>0</v>
      </c>
      <c r="M147" s="56">
        <f>'0.输入区'!K164</f>
        <v>0</v>
      </c>
      <c r="N147" s="56">
        <f>'0.输入区'!L164</f>
        <v>0</v>
      </c>
      <c r="O147" s="56">
        <f>'0.输入区'!M164</f>
        <v>0</v>
      </c>
      <c r="P147" s="56">
        <f>'0.输入区'!N164</f>
        <v>0</v>
      </c>
      <c r="Q147" s="56">
        <f>'0.输入区'!O164</f>
        <v>0</v>
      </c>
      <c r="R147" s="56">
        <f>'0.输入区'!P164</f>
        <v>0</v>
      </c>
      <c r="S147" s="56">
        <f>'0.输入区'!Q164</f>
        <v>0</v>
      </c>
      <c r="T147" s="56">
        <f>'0.输入区'!R164</f>
        <v>0</v>
      </c>
      <c r="U147" s="56">
        <f>'0.输入区'!S164</f>
        <v>0</v>
      </c>
      <c r="V147" s="56">
        <f>'0.输入区'!T164</f>
        <v>0</v>
      </c>
      <c r="W147" s="56">
        <f>'0.输入区'!U164</f>
        <v>0</v>
      </c>
      <c r="X147" s="56">
        <f>'0.输入区'!V164</f>
        <v>0</v>
      </c>
      <c r="Y147" s="56">
        <f>'0.输入区'!W164</f>
        <v>0</v>
      </c>
      <c r="Z147" s="56">
        <f>'0.输入区'!X164</f>
        <v>0</v>
      </c>
      <c r="AA147" s="56">
        <f>'0.输入区'!Y164</f>
        <v>0</v>
      </c>
      <c r="AB147" s="56">
        <f>'0.输入区'!Z164</f>
        <v>0</v>
      </c>
      <c r="AC147" s="56">
        <f>'0.输入区'!AA164</f>
        <v>0</v>
      </c>
      <c r="AD147" s="56">
        <f>'0.输入区'!AB164</f>
        <v>0</v>
      </c>
      <c r="AE147" s="56">
        <f>'0.输入区'!AC164</f>
        <v>0</v>
      </c>
      <c r="AF147" s="56">
        <f>'0.输入区'!AD164</f>
        <v>0</v>
      </c>
      <c r="AG147" s="56">
        <f>'0.输入区'!AE164</f>
        <v>0</v>
      </c>
    </row>
    <row r="148" spans="3:33">
      <c r="C148" s="59">
        <f>'0.输入区'!A165</f>
        <v>0</v>
      </c>
      <c r="D148" s="56">
        <f>'0.输入区'!B165</f>
        <v>0</v>
      </c>
      <c r="E148" s="56">
        <f>'0.输入区'!C165</f>
        <v>0</v>
      </c>
      <c r="F148" s="56">
        <f>'0.输入区'!D165</f>
        <v>0</v>
      </c>
      <c r="G148" s="56">
        <f>'0.输入区'!E165</f>
        <v>0</v>
      </c>
      <c r="H148" s="56">
        <f>'0.输入区'!F165</f>
        <v>0</v>
      </c>
      <c r="I148" s="56">
        <f>'0.输入区'!G165</f>
        <v>0</v>
      </c>
      <c r="J148" s="56">
        <f>'0.输入区'!H165</f>
        <v>0</v>
      </c>
      <c r="K148" s="56">
        <f>'0.输入区'!I165</f>
        <v>0</v>
      </c>
      <c r="L148" s="56">
        <f>'0.输入区'!J165</f>
        <v>0</v>
      </c>
      <c r="M148" s="56">
        <f>'0.输入区'!K165</f>
        <v>0</v>
      </c>
      <c r="N148" s="56">
        <f>'0.输入区'!L165</f>
        <v>0</v>
      </c>
      <c r="O148" s="56">
        <f>'0.输入区'!M165</f>
        <v>0</v>
      </c>
      <c r="P148" s="56">
        <f>'0.输入区'!N165</f>
        <v>0</v>
      </c>
      <c r="Q148" s="56">
        <f>'0.输入区'!O165</f>
        <v>0</v>
      </c>
      <c r="R148" s="56">
        <f>'0.输入区'!P165</f>
        <v>0</v>
      </c>
      <c r="S148" s="56">
        <f>'0.输入区'!Q165</f>
        <v>0</v>
      </c>
      <c r="T148" s="56">
        <f>'0.输入区'!R165</f>
        <v>0</v>
      </c>
      <c r="U148" s="56">
        <f>'0.输入区'!S165</f>
        <v>0</v>
      </c>
      <c r="V148" s="56">
        <f>'0.输入区'!T165</f>
        <v>0</v>
      </c>
      <c r="W148" s="56">
        <f>'0.输入区'!U165</f>
        <v>0</v>
      </c>
      <c r="X148" s="56">
        <f>'0.输入区'!V165</f>
        <v>0</v>
      </c>
      <c r="Y148" s="56">
        <f>'0.输入区'!W165</f>
        <v>0</v>
      </c>
      <c r="Z148" s="56">
        <f>'0.输入区'!X165</f>
        <v>0</v>
      </c>
      <c r="AA148" s="56">
        <f>'0.输入区'!Y165</f>
        <v>0</v>
      </c>
      <c r="AB148" s="56">
        <f>'0.输入区'!Z165</f>
        <v>0</v>
      </c>
      <c r="AC148" s="56">
        <f>'0.输入区'!AA165</f>
        <v>0</v>
      </c>
      <c r="AD148" s="56">
        <f>'0.输入区'!AB165</f>
        <v>0</v>
      </c>
      <c r="AE148" s="56">
        <f>'0.输入区'!AC165</f>
        <v>0</v>
      </c>
      <c r="AF148" s="56">
        <f>'0.输入区'!AD165</f>
        <v>0</v>
      </c>
      <c r="AG148" s="56">
        <f>'0.输入区'!AE165</f>
        <v>0</v>
      </c>
    </row>
    <row r="149" spans="3:33">
      <c r="C149" s="59">
        <f>'0.输入区'!A166</f>
        <v>0</v>
      </c>
      <c r="D149" s="56">
        <f>'0.输入区'!B166</f>
        <v>0</v>
      </c>
      <c r="E149" s="56">
        <f>'0.输入区'!C166</f>
        <v>0</v>
      </c>
      <c r="F149" s="56">
        <f>'0.输入区'!D166</f>
        <v>0</v>
      </c>
      <c r="G149" s="56">
        <f>'0.输入区'!E166</f>
        <v>0</v>
      </c>
      <c r="H149" s="56">
        <f>'0.输入区'!F166</f>
        <v>0</v>
      </c>
      <c r="I149" s="56">
        <f>'0.输入区'!G166</f>
        <v>0</v>
      </c>
      <c r="J149" s="56">
        <f>'0.输入区'!H166</f>
        <v>0</v>
      </c>
      <c r="K149" s="56">
        <f>'0.输入区'!I166</f>
        <v>0</v>
      </c>
      <c r="L149" s="56">
        <f>'0.输入区'!J166</f>
        <v>0</v>
      </c>
      <c r="M149" s="56">
        <f>'0.输入区'!K166</f>
        <v>0</v>
      </c>
      <c r="N149" s="56">
        <f>'0.输入区'!L166</f>
        <v>0</v>
      </c>
      <c r="O149" s="56">
        <f>'0.输入区'!M166</f>
        <v>0</v>
      </c>
      <c r="P149" s="56">
        <f>'0.输入区'!N166</f>
        <v>0</v>
      </c>
      <c r="Q149" s="56">
        <f>'0.输入区'!O166</f>
        <v>0</v>
      </c>
      <c r="R149" s="56">
        <f>'0.输入区'!P166</f>
        <v>0</v>
      </c>
      <c r="S149" s="56">
        <f>'0.输入区'!Q166</f>
        <v>0</v>
      </c>
      <c r="T149" s="56">
        <f>'0.输入区'!R166</f>
        <v>0</v>
      </c>
      <c r="U149" s="56">
        <f>'0.输入区'!S166</f>
        <v>0</v>
      </c>
      <c r="V149" s="56">
        <f>'0.输入区'!T166</f>
        <v>0</v>
      </c>
      <c r="W149" s="56">
        <f>'0.输入区'!U166</f>
        <v>0</v>
      </c>
      <c r="X149" s="56">
        <f>'0.输入区'!V166</f>
        <v>0</v>
      </c>
      <c r="Y149" s="56">
        <f>'0.输入区'!W166</f>
        <v>0</v>
      </c>
      <c r="Z149" s="56">
        <f>'0.输入区'!X166</f>
        <v>0</v>
      </c>
      <c r="AA149" s="56">
        <f>'0.输入区'!Y166</f>
        <v>0</v>
      </c>
      <c r="AB149" s="56">
        <f>'0.输入区'!Z166</f>
        <v>0</v>
      </c>
      <c r="AC149" s="56">
        <f>'0.输入区'!AA166</f>
        <v>0</v>
      </c>
      <c r="AD149" s="56">
        <f>'0.输入区'!AB166</f>
        <v>0</v>
      </c>
      <c r="AE149" s="56">
        <f>'0.输入区'!AC166</f>
        <v>0</v>
      </c>
      <c r="AF149" s="56">
        <f>'0.输入区'!AD166</f>
        <v>0</v>
      </c>
      <c r="AG149" s="56">
        <f>'0.输入区'!AE166</f>
        <v>0</v>
      </c>
    </row>
    <row r="150" spans="3:33">
      <c r="C150" s="59">
        <f>'0.输入区'!A167</f>
        <v>0</v>
      </c>
      <c r="D150" s="56">
        <f>'0.输入区'!B167</f>
        <v>0</v>
      </c>
      <c r="E150" s="56">
        <f>'0.输入区'!C167</f>
        <v>0</v>
      </c>
      <c r="F150" s="56">
        <f>'0.输入区'!D167</f>
        <v>0</v>
      </c>
      <c r="G150" s="56">
        <f>'0.输入区'!E167</f>
        <v>0</v>
      </c>
      <c r="H150" s="56">
        <f>'0.输入区'!F167</f>
        <v>0</v>
      </c>
      <c r="I150" s="56">
        <f>'0.输入区'!G167</f>
        <v>0</v>
      </c>
      <c r="J150" s="56">
        <f>'0.输入区'!H167</f>
        <v>0</v>
      </c>
      <c r="K150" s="56">
        <f>'0.输入区'!I167</f>
        <v>0</v>
      </c>
      <c r="L150" s="56">
        <f>'0.输入区'!J167</f>
        <v>0</v>
      </c>
      <c r="M150" s="56">
        <f>'0.输入区'!K167</f>
        <v>0</v>
      </c>
      <c r="N150" s="56">
        <f>'0.输入区'!L167</f>
        <v>0</v>
      </c>
      <c r="O150" s="56">
        <f>'0.输入区'!M167</f>
        <v>0</v>
      </c>
      <c r="P150" s="56">
        <f>'0.输入区'!N167</f>
        <v>0</v>
      </c>
      <c r="Q150" s="56">
        <f>'0.输入区'!O167</f>
        <v>0</v>
      </c>
      <c r="R150" s="56">
        <f>'0.输入区'!P167</f>
        <v>0</v>
      </c>
      <c r="S150" s="56">
        <f>'0.输入区'!Q167</f>
        <v>0</v>
      </c>
      <c r="T150" s="56">
        <f>'0.输入区'!R167</f>
        <v>0</v>
      </c>
      <c r="U150" s="56">
        <f>'0.输入区'!S167</f>
        <v>0</v>
      </c>
      <c r="V150" s="56">
        <f>'0.输入区'!T167</f>
        <v>0</v>
      </c>
      <c r="W150" s="56">
        <f>'0.输入区'!U167</f>
        <v>0</v>
      </c>
      <c r="X150" s="56">
        <f>'0.输入区'!V167</f>
        <v>0</v>
      </c>
      <c r="Y150" s="56">
        <f>'0.输入区'!W167</f>
        <v>0</v>
      </c>
      <c r="Z150" s="56">
        <f>'0.输入区'!X167</f>
        <v>0</v>
      </c>
      <c r="AA150" s="56">
        <f>'0.输入区'!Y167</f>
        <v>0</v>
      </c>
      <c r="AB150" s="56">
        <f>'0.输入区'!Z167</f>
        <v>0</v>
      </c>
      <c r="AC150" s="56">
        <f>'0.输入区'!AA167</f>
        <v>0</v>
      </c>
      <c r="AD150" s="56">
        <f>'0.输入区'!AB167</f>
        <v>0</v>
      </c>
      <c r="AE150" s="56">
        <f>'0.输入区'!AC167</f>
        <v>0</v>
      </c>
      <c r="AF150" s="56">
        <f>'0.输入区'!AD167</f>
        <v>0</v>
      </c>
      <c r="AG150" s="56">
        <f>'0.输入区'!AE167</f>
        <v>0</v>
      </c>
    </row>
    <row r="151" spans="3:33">
      <c r="C151" s="59">
        <f>'0.输入区'!A168</f>
        <v>0</v>
      </c>
      <c r="D151" s="56">
        <f>'0.输入区'!B168</f>
        <v>0</v>
      </c>
      <c r="E151" s="56">
        <f>'0.输入区'!C168</f>
        <v>0</v>
      </c>
      <c r="F151" s="56">
        <f>'0.输入区'!D168</f>
        <v>0</v>
      </c>
      <c r="G151" s="56">
        <f>'0.输入区'!E168</f>
        <v>0</v>
      </c>
      <c r="H151" s="56">
        <f>'0.输入区'!F168</f>
        <v>0</v>
      </c>
      <c r="I151" s="56">
        <f>'0.输入区'!G168</f>
        <v>0</v>
      </c>
      <c r="J151" s="56">
        <f>'0.输入区'!H168</f>
        <v>0</v>
      </c>
      <c r="K151" s="56">
        <f>'0.输入区'!I168</f>
        <v>0</v>
      </c>
      <c r="L151" s="56">
        <f>'0.输入区'!J168</f>
        <v>0</v>
      </c>
      <c r="M151" s="56">
        <f>'0.输入区'!K168</f>
        <v>0</v>
      </c>
      <c r="N151" s="56">
        <f>'0.输入区'!L168</f>
        <v>0</v>
      </c>
      <c r="O151" s="56">
        <f>'0.输入区'!M168</f>
        <v>0</v>
      </c>
      <c r="P151" s="56">
        <f>'0.输入区'!N168</f>
        <v>0</v>
      </c>
      <c r="Q151" s="56">
        <f>'0.输入区'!O168</f>
        <v>0</v>
      </c>
      <c r="R151" s="56">
        <f>'0.输入区'!P168</f>
        <v>0</v>
      </c>
      <c r="S151" s="56">
        <f>'0.输入区'!Q168</f>
        <v>0</v>
      </c>
      <c r="T151" s="56">
        <f>'0.输入区'!R168</f>
        <v>0</v>
      </c>
      <c r="U151" s="56">
        <f>'0.输入区'!S168</f>
        <v>0</v>
      </c>
      <c r="V151" s="56">
        <f>'0.输入区'!T168</f>
        <v>0</v>
      </c>
      <c r="W151" s="56">
        <f>'0.输入区'!U168</f>
        <v>0</v>
      </c>
      <c r="X151" s="56">
        <f>'0.输入区'!V168</f>
        <v>0</v>
      </c>
      <c r="Y151" s="56">
        <f>'0.输入区'!W168</f>
        <v>0</v>
      </c>
      <c r="Z151" s="56">
        <f>'0.输入区'!X168</f>
        <v>0</v>
      </c>
      <c r="AA151" s="56">
        <f>'0.输入区'!Y168</f>
        <v>0</v>
      </c>
      <c r="AB151" s="56">
        <f>'0.输入区'!Z168</f>
        <v>0</v>
      </c>
      <c r="AC151" s="56">
        <f>'0.输入区'!AA168</f>
        <v>0</v>
      </c>
      <c r="AD151" s="56">
        <f>'0.输入区'!AB168</f>
        <v>0</v>
      </c>
      <c r="AE151" s="56">
        <f>'0.输入区'!AC168</f>
        <v>0</v>
      </c>
      <c r="AF151" s="56">
        <f>'0.输入区'!AD168</f>
        <v>0</v>
      </c>
      <c r="AG151" s="56">
        <f>'0.输入区'!AE168</f>
        <v>0</v>
      </c>
    </row>
    <row r="152" spans="3:33">
      <c r="C152" s="59">
        <f>'0.输入区'!A169</f>
        <v>0</v>
      </c>
      <c r="D152" s="56">
        <f>'0.输入区'!B169</f>
        <v>0</v>
      </c>
      <c r="E152" s="56">
        <f>'0.输入区'!C169</f>
        <v>0</v>
      </c>
      <c r="F152" s="56">
        <f>'0.输入区'!D169</f>
        <v>0</v>
      </c>
      <c r="G152" s="56">
        <f>'0.输入区'!E169</f>
        <v>0</v>
      </c>
      <c r="H152" s="56">
        <f>'0.输入区'!F169</f>
        <v>0</v>
      </c>
      <c r="I152" s="56">
        <f>'0.输入区'!G169</f>
        <v>0</v>
      </c>
      <c r="J152" s="56">
        <f>'0.输入区'!H169</f>
        <v>0</v>
      </c>
      <c r="K152" s="56">
        <f>'0.输入区'!I169</f>
        <v>0</v>
      </c>
      <c r="L152" s="56">
        <f>'0.输入区'!J169</f>
        <v>0</v>
      </c>
      <c r="M152" s="56">
        <f>'0.输入区'!K169</f>
        <v>0</v>
      </c>
      <c r="N152" s="56">
        <f>'0.输入区'!L169</f>
        <v>0</v>
      </c>
      <c r="O152" s="56">
        <f>'0.输入区'!M169</f>
        <v>0</v>
      </c>
      <c r="P152" s="56">
        <f>'0.输入区'!N169</f>
        <v>0</v>
      </c>
      <c r="Q152" s="56">
        <f>'0.输入区'!O169</f>
        <v>0</v>
      </c>
      <c r="R152" s="56">
        <f>'0.输入区'!P169</f>
        <v>0</v>
      </c>
      <c r="S152" s="56">
        <f>'0.输入区'!Q169</f>
        <v>0</v>
      </c>
      <c r="T152" s="56">
        <f>'0.输入区'!R169</f>
        <v>0</v>
      </c>
      <c r="U152" s="56">
        <f>'0.输入区'!S169</f>
        <v>0</v>
      </c>
      <c r="V152" s="56">
        <f>'0.输入区'!T169</f>
        <v>0</v>
      </c>
      <c r="W152" s="56">
        <f>'0.输入区'!U169</f>
        <v>0</v>
      </c>
      <c r="X152" s="56">
        <f>'0.输入区'!V169</f>
        <v>0</v>
      </c>
      <c r="Y152" s="56">
        <f>'0.输入区'!W169</f>
        <v>0</v>
      </c>
      <c r="Z152" s="56">
        <f>'0.输入区'!X169</f>
        <v>0</v>
      </c>
      <c r="AA152" s="56">
        <f>'0.输入区'!Y169</f>
        <v>0</v>
      </c>
      <c r="AB152" s="56">
        <f>'0.输入区'!Z169</f>
        <v>0</v>
      </c>
      <c r="AC152" s="56">
        <f>'0.输入区'!AA169</f>
        <v>0</v>
      </c>
      <c r="AD152" s="56">
        <f>'0.输入区'!AB169</f>
        <v>0</v>
      </c>
      <c r="AE152" s="56">
        <f>'0.输入区'!AC169</f>
        <v>0</v>
      </c>
      <c r="AF152" s="56">
        <f>'0.输入区'!AD169</f>
        <v>0</v>
      </c>
      <c r="AG152" s="56">
        <f>'0.输入区'!AE169</f>
        <v>0</v>
      </c>
    </row>
  </sheetData>
  <mergeCells count="3">
    <mergeCell ref="L33:U33"/>
    <mergeCell ref="K39:L39"/>
    <mergeCell ref="Q42:Z42"/>
  </mergeCells>
  <pageMargins left="0.7" right="0.7" top="0.75" bottom="0.75" header="0.3" footer="0.3"/>
  <pageSetup paperSize="9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W14:BA67"/>
  <sheetViews>
    <sheetView workbookViewId="0">
      <selection activeCell="X17" sqref="X17"/>
    </sheetView>
  </sheetViews>
  <sheetFormatPr defaultColWidth="9" defaultRowHeight="14.25"/>
  <cols>
    <col min="24" max="24" width="59.8333333333333" customWidth="1"/>
  </cols>
  <sheetData>
    <row r="14" ht="20.25" spans="24:26">
      <c r="X14" s="12" t="s">
        <v>369</v>
      </c>
      <c r="Z14">
        <f>(X18-X20)/(X22-X20)</f>
        <v>2.88393640376874</v>
      </c>
    </row>
    <row r="15" ht="20.25" spans="24:26">
      <c r="X15" s="12" t="s">
        <v>370</v>
      </c>
      <c r="Z15">
        <f>1-Z14</f>
        <v>-1.88393640376874</v>
      </c>
    </row>
    <row r="17" spans="23:53">
      <c r="X17" t="s">
        <v>371</v>
      </c>
      <c r="Z17">
        <f>W20*Z15+W22*Z14</f>
        <v>541.446600882912</v>
      </c>
    </row>
    <row r="18" spans="23:53">
      <c r="X18">
        <v>0.399809</v>
      </c>
    </row>
    <row r="19" spans="23:53">
      <c r="W19" t="s">
        <v>372</v>
      </c>
      <c r="X19" t="s">
        <v>373</v>
      </c>
    </row>
    <row r="20" spans="23:53">
      <c r="W20">
        <v>478</v>
      </c>
      <c r="X20">
        <v>-0.208393</v>
      </c>
    </row>
    <row r="21" spans="23:53">
      <c r="W21" t="s">
        <v>374</v>
      </c>
      <c r="X21" t="s">
        <v>375</v>
      </c>
    </row>
    <row r="22" spans="23:53">
      <c r="W22">
        <v>500</v>
      </c>
      <c r="X22">
        <v>0.0025</v>
      </c>
    </row>
    <row r="26" spans="23:53">
      <c r="X26" t="s">
        <v>92</v>
      </c>
      <c r="Y26" t="s">
        <v>93</v>
      </c>
      <c r="Z26" t="s">
        <v>94</v>
      </c>
      <c r="AA26" t="s">
        <v>95</v>
      </c>
      <c r="AB26" t="s">
        <v>96</v>
      </c>
      <c r="AC26" t="s">
        <v>210</v>
      </c>
      <c r="AD26" t="s">
        <v>211</v>
      </c>
      <c r="AE26" t="s">
        <v>212</v>
      </c>
      <c r="AF26" t="s">
        <v>213</v>
      </c>
      <c r="AG26" t="s">
        <v>214</v>
      </c>
      <c r="AH26" t="s">
        <v>215</v>
      </c>
      <c r="AI26" t="s">
        <v>216</v>
      </c>
      <c r="AJ26" t="s">
        <v>217</v>
      </c>
      <c r="AK26" t="s">
        <v>218</v>
      </c>
      <c r="AL26" t="s">
        <v>219</v>
      </c>
      <c r="AM26" t="s">
        <v>220</v>
      </c>
      <c r="AN26" t="s">
        <v>221</v>
      </c>
      <c r="AO26" t="s">
        <v>222</v>
      </c>
      <c r="AP26" t="s">
        <v>223</v>
      </c>
      <c r="AQ26" t="s">
        <v>224</v>
      </c>
      <c r="AR26" t="s">
        <v>225</v>
      </c>
      <c r="AS26" t="s">
        <v>226</v>
      </c>
      <c r="AT26" t="s">
        <v>227</v>
      </c>
      <c r="AU26" t="s">
        <v>228</v>
      </c>
      <c r="AV26" t="s">
        <v>229</v>
      </c>
      <c r="AW26" t="s">
        <v>230</v>
      </c>
      <c r="AX26" t="s">
        <v>231</v>
      </c>
      <c r="AY26" t="s">
        <v>232</v>
      </c>
      <c r="AZ26" t="s">
        <v>233</v>
      </c>
      <c r="BA26" t="s">
        <v>234</v>
      </c>
    </row>
    <row r="27" spans="23:53">
      <c r="W27" t="s">
        <v>241</v>
      </c>
      <c r="X27">
        <v>0</v>
      </c>
      <c r="Y27">
        <v>-0.839097</v>
      </c>
      <c r="Z27">
        <v>-0.509527</v>
      </c>
      <c r="AA27">
        <v>-0.616796</v>
      </c>
      <c r="AB27">
        <v>-0.75381</v>
      </c>
      <c r="AC27">
        <v>-0.668523</v>
      </c>
      <c r="AD27">
        <v>-0.702638</v>
      </c>
      <c r="AE27">
        <v>-0.6684</v>
      </c>
      <c r="AF27">
        <v>-0.659774</v>
      </c>
      <c r="AG27">
        <v>-0.655191</v>
      </c>
      <c r="AH27">
        <v>-0.659774</v>
      </c>
      <c r="AI27">
        <v>-0.637825</v>
      </c>
      <c r="AJ27">
        <v>-0.637825</v>
      </c>
      <c r="AK27">
        <v>-0.640342</v>
      </c>
      <c r="AL27">
        <v>-0.642278</v>
      </c>
      <c r="AM27">
        <v>-0.645215</v>
      </c>
      <c r="AN27">
        <v>-0.652235</v>
      </c>
      <c r="AO27">
        <v>-0.646788</v>
      </c>
      <c r="AP27">
        <v>-0.649452</v>
      </c>
      <c r="AQ27">
        <v>-0.650887</v>
      </c>
      <c r="AR27">
        <v>-0.65484</v>
      </c>
      <c r="AS27">
        <v>-0.654739</v>
      </c>
      <c r="AT27">
        <v>-0.646966</v>
      </c>
      <c r="AU27">
        <v>-0.653295</v>
      </c>
      <c r="AV27">
        <v>-0.658381</v>
      </c>
      <c r="AW27">
        <v>-0.658381</v>
      </c>
      <c r="AX27">
        <v>-0.661618</v>
      </c>
      <c r="AY27">
        <v>-0.667783</v>
      </c>
      <c r="AZ27">
        <v>-0.661618</v>
      </c>
      <c r="BA27">
        <v>-0.661618</v>
      </c>
    </row>
    <row r="28" spans="23:53">
      <c r="W28" t="s">
        <v>242</v>
      </c>
      <c r="X28">
        <v>0</v>
      </c>
      <c r="Y28">
        <v>-0.160903</v>
      </c>
      <c r="Z28">
        <v>-0.490473</v>
      </c>
      <c r="AA28">
        <v>-0.383204</v>
      </c>
      <c r="AB28">
        <v>-0.24619</v>
      </c>
      <c r="AC28">
        <v>-0.331477</v>
      </c>
      <c r="AD28">
        <v>-0.297362</v>
      </c>
      <c r="AE28">
        <v>-0.3316</v>
      </c>
      <c r="AF28">
        <v>-0.340226</v>
      </c>
      <c r="AG28">
        <v>-0.344809</v>
      </c>
      <c r="AH28">
        <v>-0.340226</v>
      </c>
      <c r="AI28">
        <v>-0.362175</v>
      </c>
      <c r="AJ28">
        <v>-0.362175</v>
      </c>
      <c r="AK28">
        <v>-0.359658</v>
      </c>
      <c r="AL28">
        <v>-0.357722</v>
      </c>
      <c r="AM28">
        <v>-0.354785</v>
      </c>
      <c r="AN28">
        <v>-0.347765</v>
      </c>
      <c r="AO28">
        <v>-0.353212</v>
      </c>
      <c r="AP28">
        <v>-0.350548</v>
      </c>
      <c r="AQ28">
        <v>-0.349113</v>
      </c>
      <c r="AR28">
        <v>-0.34516</v>
      </c>
      <c r="AS28">
        <v>-0.345261</v>
      </c>
      <c r="AT28">
        <v>-0.353034</v>
      </c>
      <c r="AU28">
        <v>-0.346705</v>
      </c>
      <c r="AV28">
        <v>-0.341619</v>
      </c>
      <c r="AW28">
        <v>-0.341619</v>
      </c>
      <c r="AX28">
        <v>-0.338382</v>
      </c>
      <c r="AY28">
        <v>-0.332217</v>
      </c>
      <c r="AZ28">
        <v>-0.338382</v>
      </c>
      <c r="BA28">
        <v>-0.338382</v>
      </c>
    </row>
    <row r="29" spans="23:53">
      <c r="W29" t="s">
        <v>243</v>
      </c>
      <c r="X29">
        <v>0</v>
      </c>
      <c r="Y29">
        <v>0.078459</v>
      </c>
      <c r="Z29">
        <v>-0.248454</v>
      </c>
      <c r="AA29">
        <v>-0.30076</v>
      </c>
      <c r="AB29">
        <v>-0.06703</v>
      </c>
      <c r="AC29">
        <v>-0.21252</v>
      </c>
      <c r="AD29">
        <v>-0.154324</v>
      </c>
      <c r="AE29">
        <v>-0.21273</v>
      </c>
      <c r="AF29">
        <v>-0.227445</v>
      </c>
      <c r="AG29">
        <v>-0.235263</v>
      </c>
      <c r="AH29">
        <v>-0.227445</v>
      </c>
      <c r="AI29">
        <v>-0.264886</v>
      </c>
      <c r="AJ29">
        <v>-0.264886</v>
      </c>
      <c r="AK29">
        <v>-0.260593</v>
      </c>
      <c r="AL29">
        <v>-0.25729</v>
      </c>
      <c r="AM29">
        <v>-0.25228</v>
      </c>
      <c r="AN29">
        <v>-0.240305</v>
      </c>
      <c r="AO29">
        <v>-0.249598</v>
      </c>
      <c r="AP29">
        <v>-0.245052</v>
      </c>
      <c r="AQ29">
        <v>-0.242605</v>
      </c>
      <c r="AR29">
        <v>-0.235862</v>
      </c>
      <c r="AS29">
        <v>-0.236033</v>
      </c>
      <c r="AT29">
        <v>-0.249293</v>
      </c>
      <c r="AU29">
        <v>-0.238497</v>
      </c>
      <c r="AV29">
        <v>-0.22982</v>
      </c>
      <c r="AW29">
        <v>-0.22982</v>
      </c>
      <c r="AX29">
        <v>-0.224299</v>
      </c>
      <c r="AY29">
        <v>-0.213782</v>
      </c>
      <c r="AZ29">
        <v>-0.224299</v>
      </c>
      <c r="BA29">
        <v>-0.224299</v>
      </c>
    </row>
    <row r="30" spans="23:53">
      <c r="W30" t="s">
        <v>244</v>
      </c>
      <c r="X30">
        <v>0</v>
      </c>
      <c r="Y30">
        <v>-0.160903</v>
      </c>
      <c r="Z30">
        <v>0.509527</v>
      </c>
      <c r="AA30">
        <v>-0.383204</v>
      </c>
      <c r="AB30">
        <v>-0.24619</v>
      </c>
      <c r="AC30">
        <v>-0.331477</v>
      </c>
      <c r="AD30">
        <v>-0.297362</v>
      </c>
      <c r="AE30">
        <v>-0.3316</v>
      </c>
      <c r="AF30">
        <v>-0.340226</v>
      </c>
      <c r="AG30">
        <v>-0.344809</v>
      </c>
      <c r="AH30">
        <v>-0.340226</v>
      </c>
      <c r="AI30">
        <v>-0.362175</v>
      </c>
      <c r="AJ30">
        <v>-0.362175</v>
      </c>
      <c r="AK30">
        <v>-0.359658</v>
      </c>
      <c r="AL30">
        <v>-0.357722</v>
      </c>
      <c r="AM30">
        <v>-0.354785</v>
      </c>
      <c r="AN30">
        <v>-0.347765</v>
      </c>
      <c r="AO30">
        <v>-0.353212</v>
      </c>
      <c r="AP30">
        <v>-0.350548</v>
      </c>
      <c r="AQ30">
        <v>-0.349113</v>
      </c>
      <c r="AR30">
        <v>-0.34516</v>
      </c>
      <c r="AS30">
        <v>-0.345261</v>
      </c>
      <c r="AT30">
        <v>-0.353034</v>
      </c>
      <c r="AU30">
        <v>-0.346705</v>
      </c>
      <c r="AV30">
        <v>-0.341619</v>
      </c>
      <c r="AW30">
        <v>-0.341619</v>
      </c>
      <c r="AX30">
        <v>-0.338382</v>
      </c>
      <c r="AY30">
        <v>-0.332217</v>
      </c>
      <c r="AZ30">
        <v>-0.338382</v>
      </c>
      <c r="BA30">
        <v>-0.338382</v>
      </c>
    </row>
    <row r="31" spans="23:53">
      <c r="W31" t="s">
        <v>245</v>
      </c>
      <c r="X31">
        <v>0</v>
      </c>
      <c r="Y31">
        <v>0.025586</v>
      </c>
      <c r="Z31">
        <v>-0.081023</v>
      </c>
      <c r="AA31">
        <v>-0.09808</v>
      </c>
      <c r="AB31">
        <v>-0.557966</v>
      </c>
      <c r="AC31">
        <v>-0.141518</v>
      </c>
      <c r="AD31">
        <v>-0.308097</v>
      </c>
      <c r="AE31">
        <v>-0.141415</v>
      </c>
      <c r="AF31">
        <v>-0.134171</v>
      </c>
      <c r="AG31">
        <v>-0.130323</v>
      </c>
      <c r="AH31">
        <v>-0.134171</v>
      </c>
      <c r="AI31">
        <v>-0.11574</v>
      </c>
      <c r="AJ31">
        <v>-0.11574</v>
      </c>
      <c r="AK31">
        <v>-0.117853</v>
      </c>
      <c r="AL31">
        <v>-0.119479</v>
      </c>
      <c r="AM31">
        <v>-0.121945</v>
      </c>
      <c r="AN31">
        <v>-0.12784</v>
      </c>
      <c r="AO31">
        <v>-0.123266</v>
      </c>
      <c r="AP31">
        <v>-0.125503</v>
      </c>
      <c r="AQ31">
        <v>-0.126708</v>
      </c>
      <c r="AR31">
        <v>-0.130028</v>
      </c>
      <c r="AS31">
        <v>-0.129943</v>
      </c>
      <c r="AT31">
        <v>-0.123416</v>
      </c>
      <c r="AU31">
        <v>-0.12873</v>
      </c>
      <c r="AV31">
        <v>-0.133002</v>
      </c>
      <c r="AW31">
        <v>-0.133002</v>
      </c>
      <c r="AX31">
        <v>-0.13572</v>
      </c>
      <c r="AY31">
        <v>-0.140897</v>
      </c>
      <c r="AZ31">
        <v>-0.13572</v>
      </c>
      <c r="BA31">
        <v>-0.13572</v>
      </c>
    </row>
    <row r="32" spans="23:53">
      <c r="W32" t="s">
        <v>246</v>
      </c>
      <c r="X32">
        <v>0</v>
      </c>
      <c r="Y32">
        <v>0.056858</v>
      </c>
      <c r="Z32">
        <v>-0.18005</v>
      </c>
      <c r="AA32">
        <v>-0.217955</v>
      </c>
      <c r="AB32">
        <v>-0.128814</v>
      </c>
      <c r="AC32">
        <v>-0.314485</v>
      </c>
      <c r="AD32">
        <v>-0.240216</v>
      </c>
      <c r="AE32">
        <v>-0.314255</v>
      </c>
      <c r="AF32">
        <v>-0.298158</v>
      </c>
      <c r="AG32">
        <v>-0.289606</v>
      </c>
      <c r="AH32">
        <v>-0.298158</v>
      </c>
      <c r="AI32">
        <v>-0.257199</v>
      </c>
      <c r="AJ32">
        <v>-0.257199</v>
      </c>
      <c r="AK32">
        <v>-0.261896</v>
      </c>
      <c r="AL32">
        <v>-0.265509</v>
      </c>
      <c r="AM32">
        <v>-0.270989</v>
      </c>
      <c r="AN32">
        <v>-0.28409</v>
      </c>
      <c r="AO32">
        <v>-0.273924</v>
      </c>
      <c r="AP32">
        <v>-0.278896</v>
      </c>
      <c r="AQ32">
        <v>-0.281574</v>
      </c>
      <c r="AR32">
        <v>-0.28895</v>
      </c>
      <c r="AS32">
        <v>-0.288763</v>
      </c>
      <c r="AT32">
        <v>-0.274257</v>
      </c>
      <c r="AU32">
        <v>-0.286067</v>
      </c>
      <c r="AV32">
        <v>-0.295559</v>
      </c>
      <c r="AW32">
        <v>-0.295559</v>
      </c>
      <c r="AX32">
        <v>-0.301599</v>
      </c>
      <c r="AY32">
        <v>-0.313104</v>
      </c>
      <c r="AZ32">
        <v>-0.301599</v>
      </c>
      <c r="BA32">
        <v>-0.301599</v>
      </c>
    </row>
    <row r="33" spans="23:53">
      <c r="W33" t="s">
        <v>250</v>
      </c>
      <c r="X33">
        <v>0</v>
      </c>
      <c r="Y33">
        <v>-0.077591</v>
      </c>
      <c r="Z33">
        <v>0.245705</v>
      </c>
      <c r="AA33">
        <v>0.297432</v>
      </c>
      <c r="AB33">
        <v>-0.294783</v>
      </c>
      <c r="AC33">
        <v>-0.511975</v>
      </c>
      <c r="AD33">
        <v>-0.425098</v>
      </c>
      <c r="AE33">
        <v>-0.510045</v>
      </c>
      <c r="AF33">
        <v>-0.375071</v>
      </c>
      <c r="AG33">
        <v>-0.30336</v>
      </c>
      <c r="AH33">
        <v>-0.375071</v>
      </c>
      <c r="AI33">
        <v>-0.031631</v>
      </c>
      <c r="AJ33">
        <v>-0.031631</v>
      </c>
      <c r="AK33">
        <v>-0.071015</v>
      </c>
      <c r="AL33">
        <v>-0.101311</v>
      </c>
      <c r="AM33">
        <v>-0.14726</v>
      </c>
      <c r="AN33">
        <v>-0.257108</v>
      </c>
      <c r="AO33">
        <v>-0.171868</v>
      </c>
      <c r="AP33">
        <v>-0.21356</v>
      </c>
      <c r="AQ33">
        <v>-0.23601</v>
      </c>
      <c r="AR33">
        <v>-0.297866</v>
      </c>
      <c r="AS33">
        <v>-0.296296</v>
      </c>
      <c r="AT33">
        <v>-0.174664</v>
      </c>
      <c r="AU33">
        <v>-0.27369</v>
      </c>
      <c r="AV33">
        <v>-0.353279</v>
      </c>
      <c r="AW33">
        <v>-0.353279</v>
      </c>
      <c r="AX33">
        <v>-0.403927</v>
      </c>
      <c r="AY33">
        <v>-0.500398</v>
      </c>
      <c r="AZ33">
        <v>-0.403927</v>
      </c>
      <c r="BA33">
        <v>-0.403927</v>
      </c>
    </row>
    <row r="34" spans="23:53">
      <c r="W34" t="s">
        <v>251</v>
      </c>
      <c r="X34">
        <v>0</v>
      </c>
      <c r="Y34">
        <v>0.025586</v>
      </c>
      <c r="Z34">
        <v>-0.081023</v>
      </c>
      <c r="AA34">
        <v>-0.09808</v>
      </c>
      <c r="AB34">
        <v>0.442034</v>
      </c>
      <c r="AC34">
        <v>-0.141518</v>
      </c>
      <c r="AD34">
        <v>-0.308097</v>
      </c>
      <c r="AE34">
        <v>-0.141415</v>
      </c>
      <c r="AF34">
        <v>-0.134171</v>
      </c>
      <c r="AG34">
        <v>-0.130323</v>
      </c>
      <c r="AH34">
        <v>-0.134171</v>
      </c>
      <c r="AI34">
        <v>-0.11574</v>
      </c>
      <c r="AJ34">
        <v>-0.11574</v>
      </c>
      <c r="AK34">
        <v>-0.117853</v>
      </c>
      <c r="AL34">
        <v>-0.119479</v>
      </c>
      <c r="AM34">
        <v>-0.121945</v>
      </c>
      <c r="AN34">
        <v>-0.12784</v>
      </c>
      <c r="AO34">
        <v>-0.123266</v>
      </c>
      <c r="AP34">
        <v>-0.125503</v>
      </c>
      <c r="AQ34">
        <v>-0.126708</v>
      </c>
      <c r="AR34">
        <v>-0.130028</v>
      </c>
      <c r="AS34">
        <v>-0.129943</v>
      </c>
      <c r="AT34">
        <v>-0.123416</v>
      </c>
      <c r="AU34">
        <v>-0.12873</v>
      </c>
      <c r="AV34">
        <v>-0.133002</v>
      </c>
      <c r="AW34">
        <v>-0.133002</v>
      </c>
      <c r="AX34">
        <v>-0.13572</v>
      </c>
      <c r="AY34">
        <v>-0.140897</v>
      </c>
      <c r="AZ34">
        <v>-0.13572</v>
      </c>
      <c r="BA34">
        <v>-0.13572</v>
      </c>
    </row>
    <row r="35" spans="23:53">
      <c r="W35" t="s">
        <v>252</v>
      </c>
      <c r="X35">
        <v>0</v>
      </c>
      <c r="Y35">
        <v>-0.025586</v>
      </c>
      <c r="Z35">
        <v>0.081023</v>
      </c>
      <c r="AA35">
        <v>0.09808</v>
      </c>
      <c r="AB35">
        <v>-0.442034</v>
      </c>
      <c r="AC35">
        <v>0.141518</v>
      </c>
      <c r="AD35">
        <v>-0.691903</v>
      </c>
      <c r="AE35">
        <v>0.141415</v>
      </c>
      <c r="AF35">
        <v>0.134171</v>
      </c>
      <c r="AG35">
        <v>0.130323</v>
      </c>
      <c r="AH35">
        <v>0.134171</v>
      </c>
      <c r="AI35">
        <v>0.11574</v>
      </c>
      <c r="AJ35">
        <v>0.11574</v>
      </c>
      <c r="AK35">
        <v>0.117853</v>
      </c>
      <c r="AL35">
        <v>0.119479</v>
      </c>
      <c r="AM35">
        <v>0.121945</v>
      </c>
      <c r="AN35">
        <v>0.12784</v>
      </c>
      <c r="AO35">
        <v>0.123266</v>
      </c>
      <c r="AP35">
        <v>0.125503</v>
      </c>
      <c r="AQ35">
        <v>0.126708</v>
      </c>
      <c r="AR35">
        <v>0.130028</v>
      </c>
      <c r="AS35">
        <v>0.129943</v>
      </c>
      <c r="AT35">
        <v>0.123416</v>
      </c>
      <c r="AU35">
        <v>0.12873</v>
      </c>
      <c r="AV35">
        <v>0.133002</v>
      </c>
      <c r="AW35">
        <v>0.133002</v>
      </c>
      <c r="AX35">
        <v>0.13572</v>
      </c>
      <c r="AY35">
        <v>0.140897</v>
      </c>
      <c r="AZ35">
        <v>0.13572</v>
      </c>
      <c r="BA35">
        <v>0.13572</v>
      </c>
    </row>
    <row r="36" spans="23:53">
      <c r="W36" t="s">
        <v>253</v>
      </c>
      <c r="X36">
        <v>0</v>
      </c>
      <c r="Y36">
        <v>0.000185</v>
      </c>
      <c r="Z36">
        <v>-0.000586</v>
      </c>
      <c r="AA36">
        <v>-0.000709</v>
      </c>
      <c r="AB36">
        <v>0.000703</v>
      </c>
      <c r="AC36">
        <v>0.00122</v>
      </c>
      <c r="AD36">
        <v>0.001013</v>
      </c>
      <c r="AE36">
        <v>-0.864194</v>
      </c>
      <c r="AF36">
        <v>-0.012134</v>
      </c>
      <c r="AG36">
        <v>-0.01913</v>
      </c>
      <c r="AH36">
        <v>-0.012134</v>
      </c>
      <c r="AI36">
        <v>-0.015419</v>
      </c>
      <c r="AJ36">
        <v>-0.015419</v>
      </c>
      <c r="AK36">
        <v>-0.018208</v>
      </c>
      <c r="AL36">
        <v>-0.020353</v>
      </c>
      <c r="AM36">
        <v>-0.016998</v>
      </c>
      <c r="AN36">
        <v>-0.018498</v>
      </c>
      <c r="AO36">
        <v>-0.019926</v>
      </c>
      <c r="AP36">
        <v>-0.019674</v>
      </c>
      <c r="AQ36">
        <v>-0.019538</v>
      </c>
      <c r="AR36">
        <v>-0.023763</v>
      </c>
      <c r="AS36">
        <v>-0.025086</v>
      </c>
      <c r="AT36">
        <v>-0.030478</v>
      </c>
      <c r="AU36">
        <v>-0.044146</v>
      </c>
      <c r="AV36">
        <v>-0.095795</v>
      </c>
      <c r="AW36">
        <v>-0.095795</v>
      </c>
      <c r="AX36">
        <v>-0.128662</v>
      </c>
      <c r="AY36">
        <v>-0.191267</v>
      </c>
      <c r="AZ36">
        <v>-0.128662</v>
      </c>
      <c r="BA36">
        <v>-0.128662</v>
      </c>
    </row>
    <row r="37" spans="23:53">
      <c r="W37" t="s">
        <v>254</v>
      </c>
      <c r="X37">
        <v>0</v>
      </c>
      <c r="Y37">
        <v>0.0025</v>
      </c>
      <c r="Z37">
        <v>-0.007916</v>
      </c>
      <c r="AA37">
        <v>-0.009582</v>
      </c>
      <c r="AB37">
        <v>0.009497</v>
      </c>
      <c r="AC37">
        <v>0.016494</v>
      </c>
      <c r="AD37">
        <v>0.013695</v>
      </c>
      <c r="AE37">
        <v>0.013951</v>
      </c>
      <c r="AF37">
        <v>-0.600191</v>
      </c>
      <c r="AG37">
        <v>-0.399406</v>
      </c>
      <c r="AH37">
        <v>-0.600191</v>
      </c>
      <c r="AI37">
        <v>-0.208393</v>
      </c>
      <c r="AJ37">
        <v>-0.208393</v>
      </c>
      <c r="AK37">
        <v>-0.228916</v>
      </c>
      <c r="AL37">
        <v>-0.244703</v>
      </c>
      <c r="AM37">
        <v>-0.289675</v>
      </c>
      <c r="AN37">
        <v>-0.366894</v>
      </c>
      <c r="AO37">
        <v>-0.298726</v>
      </c>
      <c r="AP37">
        <v>-0.330649</v>
      </c>
      <c r="AQ37">
        <v>-0.347839</v>
      </c>
      <c r="AR37">
        <v>-0.380565</v>
      </c>
      <c r="AS37">
        <v>-0.375182</v>
      </c>
      <c r="AT37">
        <v>-0.26724</v>
      </c>
      <c r="AU37">
        <v>-0.297664</v>
      </c>
      <c r="AV37">
        <v>-0.192732</v>
      </c>
      <c r="AW37">
        <v>-0.192732</v>
      </c>
      <c r="AX37">
        <v>-0.125958</v>
      </c>
      <c r="AY37">
        <v>0.001232</v>
      </c>
      <c r="AZ37">
        <v>-0.125958</v>
      </c>
      <c r="BA37">
        <v>-0.125958</v>
      </c>
    </row>
    <row r="38" spans="23:53">
      <c r="W38" t="s">
        <v>255</v>
      </c>
      <c r="X38">
        <v>0</v>
      </c>
      <c r="Y38">
        <v>0.001428</v>
      </c>
      <c r="Z38">
        <v>-0.004523</v>
      </c>
      <c r="AA38">
        <v>-0.005476</v>
      </c>
      <c r="AB38">
        <v>0.005427</v>
      </c>
      <c r="AC38">
        <v>0.009425</v>
      </c>
      <c r="AD38">
        <v>0.007826</v>
      </c>
      <c r="AE38">
        <v>0.007972</v>
      </c>
      <c r="AF38">
        <v>-0.146537</v>
      </c>
      <c r="AG38">
        <v>-0.228232</v>
      </c>
      <c r="AH38">
        <v>-0.146537</v>
      </c>
      <c r="AI38">
        <v>-0.119082</v>
      </c>
      <c r="AJ38">
        <v>-0.119082</v>
      </c>
      <c r="AK38">
        <v>-0.130809</v>
      </c>
      <c r="AL38">
        <v>-0.13983</v>
      </c>
      <c r="AM38">
        <v>-0.165529</v>
      </c>
      <c r="AN38">
        <v>-0.209653</v>
      </c>
      <c r="AO38">
        <v>-0.170701</v>
      </c>
      <c r="AP38">
        <v>-0.188943</v>
      </c>
      <c r="AQ38">
        <v>-0.198765</v>
      </c>
      <c r="AR38">
        <v>-0.217466</v>
      </c>
      <c r="AS38">
        <v>-0.21439</v>
      </c>
      <c r="AT38">
        <v>-0.152708</v>
      </c>
      <c r="AU38">
        <v>-0.170094</v>
      </c>
      <c r="AV38">
        <v>-0.110133</v>
      </c>
      <c r="AW38">
        <v>-0.110133</v>
      </c>
      <c r="AX38">
        <v>-0.071976</v>
      </c>
      <c r="AY38">
        <v>0.000704</v>
      </c>
      <c r="AZ38">
        <v>-0.071976</v>
      </c>
      <c r="BA38">
        <v>-0.071976</v>
      </c>
    </row>
    <row r="39" spans="23:53">
      <c r="W39" t="s">
        <v>256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-1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23:53">
      <c r="W40" t="s">
        <v>257</v>
      </c>
      <c r="X40">
        <v>0</v>
      </c>
      <c r="Y40">
        <v>0.0025</v>
      </c>
      <c r="Z40">
        <v>-0.007916</v>
      </c>
      <c r="AA40">
        <v>-0.009582</v>
      </c>
      <c r="AB40">
        <v>0.009497</v>
      </c>
      <c r="AC40">
        <v>0.016494</v>
      </c>
      <c r="AD40">
        <v>0.013695</v>
      </c>
      <c r="AE40">
        <v>0.013951</v>
      </c>
      <c r="AF40">
        <v>0.399809</v>
      </c>
      <c r="AG40">
        <v>-0.399406</v>
      </c>
      <c r="AH40">
        <v>0.399809</v>
      </c>
      <c r="AI40">
        <v>-0.208393</v>
      </c>
      <c r="AJ40">
        <v>-0.208393</v>
      </c>
      <c r="AK40">
        <v>-0.228916</v>
      </c>
      <c r="AL40">
        <v>-0.244703</v>
      </c>
      <c r="AM40">
        <v>-0.289675</v>
      </c>
      <c r="AN40">
        <v>-0.366894</v>
      </c>
      <c r="AO40">
        <v>-0.298726</v>
      </c>
      <c r="AP40">
        <v>-0.330649</v>
      </c>
      <c r="AQ40">
        <v>-0.347839</v>
      </c>
      <c r="AR40">
        <v>-0.380565</v>
      </c>
      <c r="AS40">
        <v>-0.375182</v>
      </c>
      <c r="AT40">
        <v>-0.26724</v>
      </c>
      <c r="AU40">
        <v>-0.297664</v>
      </c>
      <c r="AV40">
        <v>-0.192732</v>
      </c>
      <c r="AW40">
        <v>-0.192732</v>
      </c>
      <c r="AX40">
        <v>-0.125958</v>
      </c>
      <c r="AY40">
        <v>0.001232</v>
      </c>
      <c r="AZ40">
        <v>-0.125958</v>
      </c>
      <c r="BA40">
        <v>-0.125958</v>
      </c>
    </row>
    <row r="41" spans="23:53">
      <c r="W41" t="s">
        <v>258</v>
      </c>
      <c r="X41">
        <v>0</v>
      </c>
      <c r="Y41">
        <v>-0.004853</v>
      </c>
      <c r="Z41">
        <v>0.015368</v>
      </c>
      <c r="AA41">
        <v>0.018603</v>
      </c>
      <c r="AB41">
        <v>-0.018437</v>
      </c>
      <c r="AC41">
        <v>-0.032022</v>
      </c>
      <c r="AD41">
        <v>-0.026588</v>
      </c>
      <c r="AE41">
        <v>-0.034285</v>
      </c>
      <c r="AF41">
        <v>-0.1926</v>
      </c>
      <c r="AG41">
        <v>-0.276712</v>
      </c>
      <c r="AH41">
        <v>-0.1926</v>
      </c>
      <c r="AI41">
        <v>-0.59543</v>
      </c>
      <c r="AJ41">
        <v>-0.59543</v>
      </c>
      <c r="AK41">
        <v>-0.549235</v>
      </c>
      <c r="AL41">
        <v>-0.513701</v>
      </c>
      <c r="AM41">
        <v>-0.459805</v>
      </c>
      <c r="AN41">
        <v>-0.330962</v>
      </c>
      <c r="AO41">
        <v>-0.430943</v>
      </c>
      <c r="AP41">
        <v>-0.38204</v>
      </c>
      <c r="AQ41">
        <v>-0.355708</v>
      </c>
      <c r="AR41">
        <v>-0.283156</v>
      </c>
      <c r="AS41">
        <v>-0.284998</v>
      </c>
      <c r="AT41">
        <v>-0.427663</v>
      </c>
      <c r="AU41">
        <v>-0.311512</v>
      </c>
      <c r="AV41">
        <v>-0.21816</v>
      </c>
      <c r="AW41">
        <v>-0.21816</v>
      </c>
      <c r="AX41">
        <v>-0.158754</v>
      </c>
      <c r="AY41">
        <v>-0.0456</v>
      </c>
      <c r="AZ41">
        <v>-0.158754</v>
      </c>
      <c r="BA41">
        <v>-0.158754</v>
      </c>
    </row>
    <row r="42" spans="23:53">
      <c r="W42" t="s">
        <v>259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-1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23:53">
      <c r="W43" t="s">
        <v>260</v>
      </c>
      <c r="X43">
        <v>0</v>
      </c>
      <c r="Y43">
        <v>-0.000581</v>
      </c>
      <c r="Z43">
        <v>0.001839</v>
      </c>
      <c r="AA43">
        <v>0.002227</v>
      </c>
      <c r="AB43">
        <v>-0.002207</v>
      </c>
      <c r="AC43">
        <v>-0.003833</v>
      </c>
      <c r="AD43">
        <v>-0.003182</v>
      </c>
      <c r="AE43">
        <v>-0.004262</v>
      </c>
      <c r="AF43">
        <v>-0.020409</v>
      </c>
      <c r="AG43">
        <v>-0.029092</v>
      </c>
      <c r="AH43">
        <v>-0.020409</v>
      </c>
      <c r="AI43">
        <v>0.048422</v>
      </c>
      <c r="AJ43">
        <v>0.048422</v>
      </c>
      <c r="AK43">
        <v>-0.491274</v>
      </c>
      <c r="AL43">
        <v>-0.137193</v>
      </c>
      <c r="AM43">
        <v>0.015437</v>
      </c>
      <c r="AN43">
        <v>-0.015898</v>
      </c>
      <c r="AO43">
        <v>-0.099444</v>
      </c>
      <c r="AP43">
        <v>-0.077137</v>
      </c>
      <c r="AQ43">
        <v>-0.065126</v>
      </c>
      <c r="AR43">
        <v>-0.034227</v>
      </c>
      <c r="AS43">
        <v>-0.035694</v>
      </c>
      <c r="AT43">
        <v>-0.102992</v>
      </c>
      <c r="AU43">
        <v>-0.056821</v>
      </c>
      <c r="AV43">
        <v>-0.039123</v>
      </c>
      <c r="AW43">
        <v>-0.039123</v>
      </c>
      <c r="AX43">
        <v>-0.02786</v>
      </c>
      <c r="AY43">
        <v>-0.006407</v>
      </c>
      <c r="AZ43">
        <v>-0.02786</v>
      </c>
      <c r="BA43">
        <v>-0.02786</v>
      </c>
    </row>
    <row r="44" spans="23:53">
      <c r="W44" t="s">
        <v>261</v>
      </c>
      <c r="X44">
        <v>0</v>
      </c>
      <c r="Y44">
        <v>-0.002055</v>
      </c>
      <c r="Z44">
        <v>0.006508</v>
      </c>
      <c r="AA44">
        <v>0.007879</v>
      </c>
      <c r="AB44">
        <v>-0.007808</v>
      </c>
      <c r="AC44">
        <v>-0.013561</v>
      </c>
      <c r="AD44">
        <v>-0.01126</v>
      </c>
      <c r="AE44">
        <v>-0.01508</v>
      </c>
      <c r="AF44">
        <v>-0.072216</v>
      </c>
      <c r="AG44">
        <v>-0.10294</v>
      </c>
      <c r="AH44">
        <v>-0.072216</v>
      </c>
      <c r="AI44">
        <v>0.171338</v>
      </c>
      <c r="AJ44">
        <v>0.171338</v>
      </c>
      <c r="AK44">
        <v>-0.199892</v>
      </c>
      <c r="AL44">
        <v>-0.485454</v>
      </c>
      <c r="AM44">
        <v>0.054624</v>
      </c>
      <c r="AN44">
        <v>-0.056255</v>
      </c>
      <c r="AO44">
        <v>-0.351878</v>
      </c>
      <c r="AP44">
        <v>-0.272946</v>
      </c>
      <c r="AQ44">
        <v>-0.230445</v>
      </c>
      <c r="AR44">
        <v>-0.12111</v>
      </c>
      <c r="AS44">
        <v>-0.126302</v>
      </c>
      <c r="AT44">
        <v>-0.364435</v>
      </c>
      <c r="AU44">
        <v>-0.201059</v>
      </c>
      <c r="AV44">
        <v>-0.138434</v>
      </c>
      <c r="AW44">
        <v>-0.138434</v>
      </c>
      <c r="AX44">
        <v>-0.098581</v>
      </c>
      <c r="AY44">
        <v>-0.022671</v>
      </c>
      <c r="AZ44">
        <v>-0.098581</v>
      </c>
      <c r="BA44">
        <v>-0.098581</v>
      </c>
    </row>
    <row r="45" spans="23:53">
      <c r="W45" t="s">
        <v>262</v>
      </c>
      <c r="X45">
        <v>0</v>
      </c>
      <c r="Y45">
        <v>-0.002217</v>
      </c>
      <c r="Z45">
        <v>0.00702</v>
      </c>
      <c r="AA45">
        <v>0.008498</v>
      </c>
      <c r="AB45">
        <v>-0.008422</v>
      </c>
      <c r="AC45">
        <v>-0.014628</v>
      </c>
      <c r="AD45">
        <v>-0.012146</v>
      </c>
      <c r="AE45">
        <v>-0.014944</v>
      </c>
      <c r="AF45">
        <v>-0.099974</v>
      </c>
      <c r="AG45">
        <v>-0.14468</v>
      </c>
      <c r="AH45">
        <v>-0.099974</v>
      </c>
      <c r="AI45">
        <v>0.184811</v>
      </c>
      <c r="AJ45">
        <v>0.184811</v>
      </c>
      <c r="AK45">
        <v>0.141931</v>
      </c>
      <c r="AL45">
        <v>0.108946</v>
      </c>
      <c r="AM45">
        <v>-0.529866</v>
      </c>
      <c r="AN45">
        <v>-0.258809</v>
      </c>
      <c r="AO45">
        <v>0.020379</v>
      </c>
      <c r="AP45">
        <v>-0.031957</v>
      </c>
      <c r="AQ45">
        <v>-0.060138</v>
      </c>
      <c r="AR45">
        <v>-0.127819</v>
      </c>
      <c r="AS45">
        <v>-0.123002</v>
      </c>
      <c r="AT45">
        <v>0.039764</v>
      </c>
      <c r="AU45">
        <v>-0.053632</v>
      </c>
      <c r="AV45">
        <v>-0.040604</v>
      </c>
      <c r="AW45">
        <v>-0.040604</v>
      </c>
      <c r="AX45">
        <v>-0.032314</v>
      </c>
      <c r="AY45">
        <v>-0.016523</v>
      </c>
      <c r="AZ45">
        <v>-0.032314</v>
      </c>
      <c r="BA45">
        <v>-0.032314</v>
      </c>
    </row>
    <row r="46" spans="23:53">
      <c r="W46" t="s">
        <v>263</v>
      </c>
      <c r="X46">
        <v>0</v>
      </c>
      <c r="Y46">
        <v>-0.000581</v>
      </c>
      <c r="Z46">
        <v>0.001839</v>
      </c>
      <c r="AA46">
        <v>0.002227</v>
      </c>
      <c r="AB46">
        <v>-0.002207</v>
      </c>
      <c r="AC46">
        <v>-0.003833</v>
      </c>
      <c r="AD46">
        <v>-0.003182</v>
      </c>
      <c r="AE46">
        <v>-0.004262</v>
      </c>
      <c r="AF46">
        <v>-0.020409</v>
      </c>
      <c r="AG46">
        <v>-0.029092</v>
      </c>
      <c r="AH46">
        <v>-0.020409</v>
      </c>
      <c r="AI46">
        <v>0.048422</v>
      </c>
      <c r="AJ46">
        <v>0.048422</v>
      </c>
      <c r="AK46">
        <v>0.508726</v>
      </c>
      <c r="AL46">
        <v>-0.137193</v>
      </c>
      <c r="AM46">
        <v>0.015437</v>
      </c>
      <c r="AN46">
        <v>-0.015898</v>
      </c>
      <c r="AO46">
        <v>-0.099444</v>
      </c>
      <c r="AP46">
        <v>-0.077137</v>
      </c>
      <c r="AQ46">
        <v>-0.065126</v>
      </c>
      <c r="AR46">
        <v>-0.034227</v>
      </c>
      <c r="AS46">
        <v>-0.035694</v>
      </c>
      <c r="AT46">
        <v>-0.102992</v>
      </c>
      <c r="AU46">
        <v>-0.056821</v>
      </c>
      <c r="AV46">
        <v>-0.039123</v>
      </c>
      <c r="AW46">
        <v>-0.039123</v>
      </c>
      <c r="AX46">
        <v>-0.02786</v>
      </c>
      <c r="AY46">
        <v>-0.006407</v>
      </c>
      <c r="AZ46">
        <v>-0.02786</v>
      </c>
      <c r="BA46">
        <v>-0.02786</v>
      </c>
    </row>
    <row r="47" spans="23:53">
      <c r="W47" t="s">
        <v>264</v>
      </c>
      <c r="X47">
        <v>0</v>
      </c>
      <c r="Y47">
        <v>-0.002217</v>
      </c>
      <c r="Z47">
        <v>0.00702</v>
      </c>
      <c r="AA47">
        <v>0.008498</v>
      </c>
      <c r="AB47">
        <v>-0.008422</v>
      </c>
      <c r="AC47">
        <v>-0.014628</v>
      </c>
      <c r="AD47">
        <v>-0.012146</v>
      </c>
      <c r="AE47">
        <v>-0.014944</v>
      </c>
      <c r="AF47">
        <v>-0.099974</v>
      </c>
      <c r="AG47">
        <v>-0.14468</v>
      </c>
      <c r="AH47">
        <v>-0.099974</v>
      </c>
      <c r="AI47">
        <v>0.184811</v>
      </c>
      <c r="AJ47">
        <v>0.184811</v>
      </c>
      <c r="AK47">
        <v>0.141931</v>
      </c>
      <c r="AL47">
        <v>0.108946</v>
      </c>
      <c r="AM47">
        <v>0.470134</v>
      </c>
      <c r="AN47">
        <v>-0.258809</v>
      </c>
      <c r="AO47">
        <v>0.020379</v>
      </c>
      <c r="AP47">
        <v>-0.031957</v>
      </c>
      <c r="AQ47">
        <v>-0.060138</v>
      </c>
      <c r="AR47">
        <v>-0.127819</v>
      </c>
      <c r="AS47">
        <v>-0.123002</v>
      </c>
      <c r="AT47">
        <v>0.039764</v>
      </c>
      <c r="AU47">
        <v>-0.053632</v>
      </c>
      <c r="AV47">
        <v>-0.040604</v>
      </c>
      <c r="AW47">
        <v>-0.040604</v>
      </c>
      <c r="AX47">
        <v>-0.032314</v>
      </c>
      <c r="AY47">
        <v>-0.016523</v>
      </c>
      <c r="AZ47">
        <v>-0.032314</v>
      </c>
      <c r="BA47">
        <v>-0.032314</v>
      </c>
    </row>
    <row r="48" spans="23:53">
      <c r="W48" t="s">
        <v>265</v>
      </c>
      <c r="X48">
        <v>0</v>
      </c>
      <c r="Y48">
        <v>-0.00123</v>
      </c>
      <c r="Z48">
        <v>0.003894</v>
      </c>
      <c r="AA48">
        <v>0.004714</v>
      </c>
      <c r="AB48">
        <v>-0.004672</v>
      </c>
      <c r="AC48">
        <v>-0.008114</v>
      </c>
      <c r="AD48">
        <v>-0.006738</v>
      </c>
      <c r="AE48">
        <v>-0.008037</v>
      </c>
      <c r="AF48">
        <v>-0.059682</v>
      </c>
      <c r="AG48">
        <v>-0.086694</v>
      </c>
      <c r="AH48">
        <v>-0.059682</v>
      </c>
      <c r="AI48">
        <v>0.102519</v>
      </c>
      <c r="AJ48">
        <v>0.102519</v>
      </c>
      <c r="AK48">
        <v>0.147133</v>
      </c>
      <c r="AL48">
        <v>0.18145</v>
      </c>
      <c r="AM48">
        <v>0.022003</v>
      </c>
      <c r="AN48">
        <v>-0.054487</v>
      </c>
      <c r="AO48">
        <v>-0.562981</v>
      </c>
      <c r="AP48">
        <v>-0.411963</v>
      </c>
      <c r="AQ48">
        <v>-0.330646</v>
      </c>
      <c r="AR48">
        <v>-0.070366</v>
      </c>
      <c r="AS48">
        <v>-0.065701</v>
      </c>
      <c r="AT48">
        <v>0.104866</v>
      </c>
      <c r="AU48">
        <v>0.001478</v>
      </c>
      <c r="AV48">
        <v>-0.001726</v>
      </c>
      <c r="AW48">
        <v>-0.001726</v>
      </c>
      <c r="AX48">
        <v>-0.003765</v>
      </c>
      <c r="AY48">
        <v>-0.007648</v>
      </c>
      <c r="AZ48">
        <v>-0.003765</v>
      </c>
      <c r="BA48">
        <v>-0.003765</v>
      </c>
    </row>
    <row r="49" spans="23:53">
      <c r="W49" t="s">
        <v>266</v>
      </c>
      <c r="X49">
        <v>0</v>
      </c>
      <c r="Y49">
        <v>-0.00123</v>
      </c>
      <c r="Z49">
        <v>0.003894</v>
      </c>
      <c r="AA49">
        <v>0.004714</v>
      </c>
      <c r="AB49">
        <v>-0.004672</v>
      </c>
      <c r="AC49">
        <v>-0.008114</v>
      </c>
      <c r="AD49">
        <v>-0.006738</v>
      </c>
      <c r="AE49">
        <v>-0.008037</v>
      </c>
      <c r="AF49">
        <v>-0.059682</v>
      </c>
      <c r="AG49">
        <v>-0.086694</v>
      </c>
      <c r="AH49">
        <v>-0.059682</v>
      </c>
      <c r="AI49">
        <v>0.102519</v>
      </c>
      <c r="AJ49">
        <v>0.102519</v>
      </c>
      <c r="AK49">
        <v>0.147133</v>
      </c>
      <c r="AL49">
        <v>0.18145</v>
      </c>
      <c r="AM49">
        <v>0.022003</v>
      </c>
      <c r="AN49">
        <v>-0.054487</v>
      </c>
      <c r="AO49">
        <v>0.437019</v>
      </c>
      <c r="AP49">
        <v>-0.411963</v>
      </c>
      <c r="AQ49">
        <v>-0.330646</v>
      </c>
      <c r="AR49">
        <v>-0.070366</v>
      </c>
      <c r="AS49">
        <v>-0.065701</v>
      </c>
      <c r="AT49">
        <v>0.104866</v>
      </c>
      <c r="AU49">
        <v>0.001478</v>
      </c>
      <c r="AV49">
        <v>-0.001726</v>
      </c>
      <c r="AW49">
        <v>-0.001726</v>
      </c>
      <c r="AX49">
        <v>-0.003765</v>
      </c>
      <c r="AY49">
        <v>-0.007648</v>
      </c>
      <c r="AZ49">
        <v>-0.003765</v>
      </c>
      <c r="BA49">
        <v>-0.003765</v>
      </c>
    </row>
    <row r="50" spans="23:53">
      <c r="W50" t="s">
        <v>267</v>
      </c>
      <c r="X50">
        <v>0</v>
      </c>
      <c r="Y50">
        <v>-0.00123</v>
      </c>
      <c r="Z50">
        <v>0.003894</v>
      </c>
      <c r="AA50">
        <v>0.004714</v>
      </c>
      <c r="AB50">
        <v>-0.004672</v>
      </c>
      <c r="AC50">
        <v>-0.008114</v>
      </c>
      <c r="AD50">
        <v>-0.006738</v>
      </c>
      <c r="AE50">
        <v>-0.008037</v>
      </c>
      <c r="AF50">
        <v>-0.059682</v>
      </c>
      <c r="AG50">
        <v>-0.086694</v>
      </c>
      <c r="AH50">
        <v>-0.059682</v>
      </c>
      <c r="AI50">
        <v>0.102519</v>
      </c>
      <c r="AJ50">
        <v>0.102519</v>
      </c>
      <c r="AK50">
        <v>0.147133</v>
      </c>
      <c r="AL50">
        <v>0.18145</v>
      </c>
      <c r="AM50">
        <v>0.022003</v>
      </c>
      <c r="AN50">
        <v>-0.054487</v>
      </c>
      <c r="AO50">
        <v>0.437019</v>
      </c>
      <c r="AP50">
        <v>0.588037</v>
      </c>
      <c r="AQ50">
        <v>-0.330646</v>
      </c>
      <c r="AR50">
        <v>-0.070366</v>
      </c>
      <c r="AS50">
        <v>-0.065701</v>
      </c>
      <c r="AT50">
        <v>0.104866</v>
      </c>
      <c r="AU50">
        <v>0.001478</v>
      </c>
      <c r="AV50">
        <v>-0.001726</v>
      </c>
      <c r="AW50">
        <v>-0.001726</v>
      </c>
      <c r="AX50">
        <v>-0.003765</v>
      </c>
      <c r="AY50">
        <v>-0.007648</v>
      </c>
      <c r="AZ50">
        <v>-0.003765</v>
      </c>
      <c r="BA50">
        <v>-0.003765</v>
      </c>
    </row>
    <row r="51" spans="23:53">
      <c r="W51" t="s">
        <v>268</v>
      </c>
      <c r="X51">
        <v>0</v>
      </c>
      <c r="Y51">
        <v>0.00123</v>
      </c>
      <c r="Z51">
        <v>-0.003894</v>
      </c>
      <c r="AA51">
        <v>-0.004714</v>
      </c>
      <c r="AB51">
        <v>0.004672</v>
      </c>
      <c r="AC51">
        <v>0.008114</v>
      </c>
      <c r="AD51">
        <v>0.006738</v>
      </c>
      <c r="AE51">
        <v>0.008037</v>
      </c>
      <c r="AF51">
        <v>0.059682</v>
      </c>
      <c r="AG51">
        <v>0.086694</v>
      </c>
      <c r="AH51">
        <v>0.059682</v>
      </c>
      <c r="AI51">
        <v>-0.102519</v>
      </c>
      <c r="AJ51">
        <v>-0.102519</v>
      </c>
      <c r="AK51">
        <v>-0.147133</v>
      </c>
      <c r="AL51">
        <v>-0.18145</v>
      </c>
      <c r="AM51">
        <v>-0.022003</v>
      </c>
      <c r="AN51">
        <v>0.054487</v>
      </c>
      <c r="AO51">
        <v>-0.437019</v>
      </c>
      <c r="AP51">
        <v>-0.588037</v>
      </c>
      <c r="AQ51">
        <v>-0.669354</v>
      </c>
      <c r="AR51">
        <v>0.070366</v>
      </c>
      <c r="AS51">
        <v>0.065701</v>
      </c>
      <c r="AT51">
        <v>-0.104866</v>
      </c>
      <c r="AU51">
        <v>-0.001478</v>
      </c>
      <c r="AV51">
        <v>0.001726</v>
      </c>
      <c r="AW51">
        <v>0.001726</v>
      </c>
      <c r="AX51">
        <v>0.003765</v>
      </c>
      <c r="AY51">
        <v>0.007648</v>
      </c>
      <c r="AZ51">
        <v>0.003765</v>
      </c>
      <c r="BA51">
        <v>0.003765</v>
      </c>
    </row>
    <row r="52" spans="23:53">
      <c r="W52" t="s">
        <v>269</v>
      </c>
      <c r="X52">
        <v>0</v>
      </c>
      <c r="Y52">
        <v>0.002217</v>
      </c>
      <c r="Z52">
        <v>-0.00702</v>
      </c>
      <c r="AA52">
        <v>-0.008498</v>
      </c>
      <c r="AB52">
        <v>0.008422</v>
      </c>
      <c r="AC52">
        <v>0.014628</v>
      </c>
      <c r="AD52">
        <v>0.012146</v>
      </c>
      <c r="AE52">
        <v>0.014944</v>
      </c>
      <c r="AF52">
        <v>0.099974</v>
      </c>
      <c r="AG52">
        <v>0.14468</v>
      </c>
      <c r="AH52">
        <v>0.099974</v>
      </c>
      <c r="AI52">
        <v>-0.184811</v>
      </c>
      <c r="AJ52">
        <v>-0.184811</v>
      </c>
      <c r="AK52">
        <v>-0.141931</v>
      </c>
      <c r="AL52">
        <v>-0.108946</v>
      </c>
      <c r="AM52">
        <v>-0.470134</v>
      </c>
      <c r="AN52">
        <v>-0.741191</v>
      </c>
      <c r="AO52">
        <v>-0.020379</v>
      </c>
      <c r="AP52">
        <v>0.031957</v>
      </c>
      <c r="AQ52">
        <v>0.060138</v>
      </c>
      <c r="AR52">
        <v>0.127819</v>
      </c>
      <c r="AS52">
        <v>0.123002</v>
      </c>
      <c r="AT52">
        <v>-0.039764</v>
      </c>
      <c r="AU52">
        <v>0.053632</v>
      </c>
      <c r="AV52">
        <v>0.040604</v>
      </c>
      <c r="AW52">
        <v>0.040604</v>
      </c>
      <c r="AX52">
        <v>0.032314</v>
      </c>
      <c r="AY52">
        <v>0.016523</v>
      </c>
      <c r="AZ52">
        <v>0.032314</v>
      </c>
      <c r="BA52">
        <v>0.032314</v>
      </c>
    </row>
    <row r="53" spans="23:53">
      <c r="W53" t="s">
        <v>270</v>
      </c>
      <c r="X53">
        <v>0</v>
      </c>
      <c r="Y53">
        <v>0.000301</v>
      </c>
      <c r="Z53">
        <v>-0.000953</v>
      </c>
      <c r="AA53">
        <v>-0.001154</v>
      </c>
      <c r="AB53">
        <v>0.001143</v>
      </c>
      <c r="AC53">
        <v>0.001986</v>
      </c>
      <c r="AD53">
        <v>0.001649</v>
      </c>
      <c r="AE53">
        <v>-0.000661</v>
      </c>
      <c r="AF53">
        <v>0.05851</v>
      </c>
      <c r="AG53">
        <v>0.088117</v>
      </c>
      <c r="AH53">
        <v>0.05851</v>
      </c>
      <c r="AI53">
        <v>-0.025091</v>
      </c>
      <c r="AJ53">
        <v>-0.025091</v>
      </c>
      <c r="AK53">
        <v>-0.044164</v>
      </c>
      <c r="AL53">
        <v>-0.058835</v>
      </c>
      <c r="AM53">
        <v>0.023083</v>
      </c>
      <c r="AN53">
        <v>0.068848</v>
      </c>
      <c r="AO53">
        <v>-0.007519</v>
      </c>
      <c r="AP53">
        <v>0.022805</v>
      </c>
      <c r="AQ53">
        <v>0.039133</v>
      </c>
      <c r="AR53">
        <v>-0.580968</v>
      </c>
      <c r="AS53">
        <v>-0.486421</v>
      </c>
      <c r="AT53">
        <v>-0.172073</v>
      </c>
      <c r="AU53">
        <v>-0.324945</v>
      </c>
      <c r="AV53">
        <v>-0.215747</v>
      </c>
      <c r="AW53">
        <v>-0.215747</v>
      </c>
      <c r="AX53">
        <v>-0.146258</v>
      </c>
      <c r="AY53">
        <v>-0.013897</v>
      </c>
      <c r="AZ53">
        <v>-0.146258</v>
      </c>
      <c r="BA53">
        <v>-0.146258</v>
      </c>
    </row>
    <row r="54" spans="23:53">
      <c r="W54" t="s">
        <v>271</v>
      </c>
      <c r="X54">
        <v>0</v>
      </c>
      <c r="Y54">
        <v>0.000181</v>
      </c>
      <c r="Z54">
        <v>-0.000572</v>
      </c>
      <c r="AA54">
        <v>-0.000692</v>
      </c>
      <c r="AB54">
        <v>0.000686</v>
      </c>
      <c r="AC54">
        <v>0.001192</v>
      </c>
      <c r="AD54">
        <v>0.000989</v>
      </c>
      <c r="AE54">
        <v>-0.000397</v>
      </c>
      <c r="AF54">
        <v>0.035106</v>
      </c>
      <c r="AG54">
        <v>0.05287</v>
      </c>
      <c r="AH54">
        <v>0.035106</v>
      </c>
      <c r="AI54">
        <v>-0.015054</v>
      </c>
      <c r="AJ54">
        <v>-0.015054</v>
      </c>
      <c r="AK54">
        <v>-0.026498</v>
      </c>
      <c r="AL54">
        <v>-0.035301</v>
      </c>
      <c r="AM54">
        <v>0.01385</v>
      </c>
      <c r="AN54">
        <v>0.041309</v>
      </c>
      <c r="AO54">
        <v>-0.004511</v>
      </c>
      <c r="AP54">
        <v>0.013683</v>
      </c>
      <c r="AQ54">
        <v>0.02348</v>
      </c>
      <c r="AR54">
        <v>-0.215248</v>
      </c>
      <c r="AS54">
        <v>-0.291853</v>
      </c>
      <c r="AT54">
        <v>-0.103244</v>
      </c>
      <c r="AU54">
        <v>-0.194967</v>
      </c>
      <c r="AV54">
        <v>-0.129448</v>
      </c>
      <c r="AW54">
        <v>-0.129448</v>
      </c>
      <c r="AX54">
        <v>-0.087755</v>
      </c>
      <c r="AY54">
        <v>-0.008338</v>
      </c>
      <c r="AZ54">
        <v>-0.087755</v>
      </c>
      <c r="BA54">
        <v>-0.087755</v>
      </c>
    </row>
    <row r="55" spans="23:53">
      <c r="W55" t="s">
        <v>272</v>
      </c>
      <c r="X55">
        <v>0</v>
      </c>
      <c r="Y55">
        <v>0.000301</v>
      </c>
      <c r="Z55">
        <v>-0.000953</v>
      </c>
      <c r="AA55">
        <v>-0.001154</v>
      </c>
      <c r="AB55">
        <v>0.001143</v>
      </c>
      <c r="AC55">
        <v>0.001986</v>
      </c>
      <c r="AD55">
        <v>0.001649</v>
      </c>
      <c r="AE55">
        <v>-0.000661</v>
      </c>
      <c r="AF55">
        <v>0.05851</v>
      </c>
      <c r="AG55">
        <v>0.088117</v>
      </c>
      <c r="AH55">
        <v>0.05851</v>
      </c>
      <c r="AI55">
        <v>-0.025091</v>
      </c>
      <c r="AJ55">
        <v>-0.025091</v>
      </c>
      <c r="AK55">
        <v>-0.044164</v>
      </c>
      <c r="AL55">
        <v>-0.058835</v>
      </c>
      <c r="AM55">
        <v>0.023083</v>
      </c>
      <c r="AN55">
        <v>0.068848</v>
      </c>
      <c r="AO55">
        <v>-0.007519</v>
      </c>
      <c r="AP55">
        <v>0.022805</v>
      </c>
      <c r="AQ55">
        <v>0.039133</v>
      </c>
      <c r="AR55">
        <v>0.419032</v>
      </c>
      <c r="AS55">
        <v>-0.486421</v>
      </c>
      <c r="AT55">
        <v>-0.172073</v>
      </c>
      <c r="AU55">
        <v>-0.324945</v>
      </c>
      <c r="AV55">
        <v>-0.215747</v>
      </c>
      <c r="AW55">
        <v>-0.215747</v>
      </c>
      <c r="AX55">
        <v>-0.146258</v>
      </c>
      <c r="AY55">
        <v>-0.013897</v>
      </c>
      <c r="AZ55">
        <v>-0.146258</v>
      </c>
      <c r="BA55">
        <v>-0.146258</v>
      </c>
    </row>
    <row r="56" spans="23:53">
      <c r="W56" t="s">
        <v>273</v>
      </c>
      <c r="X56">
        <v>0</v>
      </c>
      <c r="Y56">
        <v>-0.001406</v>
      </c>
      <c r="Z56">
        <v>0.004453</v>
      </c>
      <c r="AA56">
        <v>0.005391</v>
      </c>
      <c r="AB56">
        <v>-0.005343</v>
      </c>
      <c r="AC56">
        <v>-0.00928</v>
      </c>
      <c r="AD56">
        <v>-0.007705</v>
      </c>
      <c r="AE56">
        <v>-0.011305</v>
      </c>
      <c r="AF56">
        <v>-0.032943</v>
      </c>
      <c r="AG56">
        <v>-0.045338</v>
      </c>
      <c r="AH56">
        <v>-0.032943</v>
      </c>
      <c r="AI56">
        <v>0.11724</v>
      </c>
      <c r="AJ56">
        <v>0.11724</v>
      </c>
      <c r="AK56">
        <v>0.161701</v>
      </c>
      <c r="AL56">
        <v>0.195902</v>
      </c>
      <c r="AM56">
        <v>0.048058</v>
      </c>
      <c r="AN56">
        <v>-0.017665</v>
      </c>
      <c r="AO56">
        <v>0.11166</v>
      </c>
      <c r="AP56">
        <v>0.06188</v>
      </c>
      <c r="AQ56">
        <v>0.035075</v>
      </c>
      <c r="AR56">
        <v>-0.084971</v>
      </c>
      <c r="AS56">
        <v>-0.096295</v>
      </c>
      <c r="AT56">
        <v>-0.572294</v>
      </c>
      <c r="AU56">
        <v>-0.259358</v>
      </c>
      <c r="AV56">
        <v>-0.17583</v>
      </c>
      <c r="AW56">
        <v>-0.17583</v>
      </c>
      <c r="AX56">
        <v>-0.122675</v>
      </c>
      <c r="AY56">
        <v>-0.021429</v>
      </c>
      <c r="AZ56">
        <v>-0.122675</v>
      </c>
      <c r="BA56">
        <v>-0.122675</v>
      </c>
    </row>
    <row r="57" spans="23:53">
      <c r="W57" t="s">
        <v>274</v>
      </c>
      <c r="X57">
        <v>0</v>
      </c>
      <c r="Y57">
        <v>0.000482</v>
      </c>
      <c r="Z57">
        <v>-0.001525</v>
      </c>
      <c r="AA57">
        <v>-0.001846</v>
      </c>
      <c r="AB57">
        <v>0.00183</v>
      </c>
      <c r="AC57">
        <v>0.003177</v>
      </c>
      <c r="AD57">
        <v>0.002638</v>
      </c>
      <c r="AE57">
        <v>-0.001058</v>
      </c>
      <c r="AF57">
        <v>0.093615</v>
      </c>
      <c r="AG57">
        <v>0.140988</v>
      </c>
      <c r="AH57">
        <v>0.093615</v>
      </c>
      <c r="AI57">
        <v>-0.040145</v>
      </c>
      <c r="AJ57">
        <v>-0.040145</v>
      </c>
      <c r="AK57">
        <v>-0.070662</v>
      </c>
      <c r="AL57">
        <v>-0.094136</v>
      </c>
      <c r="AM57">
        <v>0.036933</v>
      </c>
      <c r="AN57">
        <v>0.110157</v>
      </c>
      <c r="AO57">
        <v>-0.01203</v>
      </c>
      <c r="AP57">
        <v>0.036488</v>
      </c>
      <c r="AQ57">
        <v>0.062613</v>
      </c>
      <c r="AR57">
        <v>0.203784</v>
      </c>
      <c r="AS57">
        <v>0.221726</v>
      </c>
      <c r="AT57">
        <v>-0.275317</v>
      </c>
      <c r="AU57">
        <v>-0.519912</v>
      </c>
      <c r="AV57">
        <v>-0.345196</v>
      </c>
      <c r="AW57">
        <v>-0.345196</v>
      </c>
      <c r="AX57">
        <v>-0.234013</v>
      </c>
      <c r="AY57">
        <v>-0.022236</v>
      </c>
      <c r="AZ57">
        <v>-0.234013</v>
      </c>
      <c r="BA57">
        <v>-0.234013</v>
      </c>
    </row>
    <row r="58" spans="23:53">
      <c r="W58" t="s">
        <v>275</v>
      </c>
      <c r="X58">
        <v>0</v>
      </c>
      <c r="Y58">
        <v>-0.001406</v>
      </c>
      <c r="Z58">
        <v>0.004453</v>
      </c>
      <c r="AA58">
        <v>0.005391</v>
      </c>
      <c r="AB58">
        <v>-0.005343</v>
      </c>
      <c r="AC58">
        <v>-0.00928</v>
      </c>
      <c r="AD58">
        <v>-0.007705</v>
      </c>
      <c r="AE58">
        <v>-0.011305</v>
      </c>
      <c r="AF58">
        <v>-0.032943</v>
      </c>
      <c r="AG58">
        <v>-0.045338</v>
      </c>
      <c r="AH58">
        <v>-0.032943</v>
      </c>
      <c r="AI58">
        <v>0.11724</v>
      </c>
      <c r="AJ58">
        <v>0.11724</v>
      </c>
      <c r="AK58">
        <v>0.161701</v>
      </c>
      <c r="AL58">
        <v>0.195902</v>
      </c>
      <c r="AM58">
        <v>0.048058</v>
      </c>
      <c r="AN58">
        <v>-0.017665</v>
      </c>
      <c r="AO58">
        <v>0.11166</v>
      </c>
      <c r="AP58">
        <v>0.06188</v>
      </c>
      <c r="AQ58">
        <v>0.035075</v>
      </c>
      <c r="AR58">
        <v>-0.084971</v>
      </c>
      <c r="AS58">
        <v>-0.096295</v>
      </c>
      <c r="AT58">
        <v>0.427706</v>
      </c>
      <c r="AU58">
        <v>-0.259358</v>
      </c>
      <c r="AV58">
        <v>-0.17583</v>
      </c>
      <c r="AW58">
        <v>-0.17583</v>
      </c>
      <c r="AX58">
        <v>-0.122675</v>
      </c>
      <c r="AY58">
        <v>-0.021429</v>
      </c>
      <c r="AZ58">
        <v>-0.122675</v>
      </c>
      <c r="BA58">
        <v>-0.122675</v>
      </c>
    </row>
    <row r="59" spans="23:53">
      <c r="W59" t="s">
        <v>276</v>
      </c>
      <c r="X59">
        <v>0</v>
      </c>
      <c r="Y59">
        <v>-0.000925</v>
      </c>
      <c r="Z59">
        <v>0.002929</v>
      </c>
      <c r="AA59">
        <v>0.003545</v>
      </c>
      <c r="AB59">
        <v>-0.003513</v>
      </c>
      <c r="AC59">
        <v>-0.006102</v>
      </c>
      <c r="AD59">
        <v>-0.005067</v>
      </c>
      <c r="AE59">
        <v>-0.012363</v>
      </c>
      <c r="AF59">
        <v>0.060672</v>
      </c>
      <c r="AG59">
        <v>0.09565</v>
      </c>
      <c r="AH59">
        <v>0.060672</v>
      </c>
      <c r="AI59">
        <v>0.077095</v>
      </c>
      <c r="AJ59">
        <v>0.077095</v>
      </c>
      <c r="AK59">
        <v>0.091039</v>
      </c>
      <c r="AL59">
        <v>0.101766</v>
      </c>
      <c r="AM59">
        <v>0.084991</v>
      </c>
      <c r="AN59">
        <v>0.092491</v>
      </c>
      <c r="AO59">
        <v>0.09963</v>
      </c>
      <c r="AP59">
        <v>0.098368</v>
      </c>
      <c r="AQ59">
        <v>0.097688</v>
      </c>
      <c r="AR59">
        <v>0.118813</v>
      </c>
      <c r="AS59">
        <v>0.125431</v>
      </c>
      <c r="AT59">
        <v>0.152389</v>
      </c>
      <c r="AU59">
        <v>0.22073</v>
      </c>
      <c r="AV59">
        <v>-0.521025</v>
      </c>
      <c r="AW59">
        <v>-0.521025</v>
      </c>
      <c r="AX59">
        <v>-0.356688</v>
      </c>
      <c r="AY59">
        <v>-0.043665</v>
      </c>
      <c r="AZ59">
        <v>-0.356688</v>
      </c>
      <c r="BA59">
        <v>-0.356688</v>
      </c>
    </row>
    <row r="60" spans="23:53">
      <c r="W60" t="s">
        <v>277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-1</v>
      </c>
      <c r="AX60">
        <v>0</v>
      </c>
      <c r="AY60">
        <v>0</v>
      </c>
      <c r="AZ60">
        <v>0</v>
      </c>
      <c r="BA60">
        <v>0</v>
      </c>
    </row>
    <row r="61" spans="23:53">
      <c r="W61" t="s">
        <v>278</v>
      </c>
      <c r="X61">
        <v>0</v>
      </c>
      <c r="Y61">
        <v>-0.000925</v>
      </c>
      <c r="Z61">
        <v>0.002929</v>
      </c>
      <c r="AA61">
        <v>0.003545</v>
      </c>
      <c r="AB61">
        <v>-0.003513</v>
      </c>
      <c r="AC61">
        <v>-0.006102</v>
      </c>
      <c r="AD61">
        <v>-0.005067</v>
      </c>
      <c r="AE61">
        <v>-0.012363</v>
      </c>
      <c r="AF61">
        <v>0.060672</v>
      </c>
      <c r="AG61">
        <v>0.09565</v>
      </c>
      <c r="AH61">
        <v>0.060672</v>
      </c>
      <c r="AI61">
        <v>0.077095</v>
      </c>
      <c r="AJ61">
        <v>0.077095</v>
      </c>
      <c r="AK61">
        <v>0.091039</v>
      </c>
      <c r="AL61">
        <v>0.101766</v>
      </c>
      <c r="AM61">
        <v>0.084991</v>
      </c>
      <c r="AN61">
        <v>0.092491</v>
      </c>
      <c r="AO61">
        <v>0.09963</v>
      </c>
      <c r="AP61">
        <v>0.098368</v>
      </c>
      <c r="AQ61">
        <v>0.097688</v>
      </c>
      <c r="AR61">
        <v>0.118813</v>
      </c>
      <c r="AS61">
        <v>0.125431</v>
      </c>
      <c r="AT61">
        <v>0.152389</v>
      </c>
      <c r="AU61">
        <v>0.22073</v>
      </c>
      <c r="AV61">
        <v>0.478975</v>
      </c>
      <c r="AW61">
        <v>0.478975</v>
      </c>
      <c r="AX61">
        <v>-0.356688</v>
      </c>
      <c r="AY61">
        <v>-0.043665</v>
      </c>
      <c r="AZ61">
        <v>-0.356688</v>
      </c>
      <c r="BA61">
        <v>-0.356688</v>
      </c>
    </row>
    <row r="62" ht="18" spans="23:53">
      <c r="W62" s="13" t="s">
        <v>279</v>
      </c>
      <c r="X62" s="13">
        <v>0</v>
      </c>
      <c r="Y62" s="13">
        <v>0.000925</v>
      </c>
      <c r="Z62" s="13">
        <v>-0.002929</v>
      </c>
      <c r="AA62" s="13">
        <v>-0.003545</v>
      </c>
      <c r="AB62" s="13">
        <v>0.003513</v>
      </c>
      <c r="AC62" s="13">
        <v>0.006102</v>
      </c>
      <c r="AD62" s="13">
        <v>0.005067</v>
      </c>
      <c r="AE62" s="13">
        <v>0.012363</v>
      </c>
      <c r="AF62" s="13">
        <v>-0.060672</v>
      </c>
      <c r="AG62" s="13">
        <v>-0.09565</v>
      </c>
      <c r="AH62" s="13">
        <v>-0.060672</v>
      </c>
      <c r="AI62" s="13">
        <v>-0.077095</v>
      </c>
      <c r="AJ62" s="13">
        <v>-0.077095</v>
      </c>
      <c r="AK62" s="13">
        <v>-0.091039</v>
      </c>
      <c r="AL62" s="13">
        <v>-0.101766</v>
      </c>
      <c r="AM62" s="13">
        <v>-0.084991</v>
      </c>
      <c r="AN62" s="13">
        <v>-0.092491</v>
      </c>
      <c r="AO62" s="13">
        <v>-0.09963</v>
      </c>
      <c r="AP62" s="13">
        <v>-0.098368</v>
      </c>
      <c r="AQ62" s="13">
        <v>-0.097688</v>
      </c>
      <c r="AR62" s="13">
        <v>-0.118813</v>
      </c>
      <c r="AS62" s="13">
        <v>-0.125431</v>
      </c>
      <c r="AT62" s="13">
        <v>-0.152389</v>
      </c>
      <c r="AU62" s="13">
        <v>-0.22073</v>
      </c>
      <c r="AV62" s="13">
        <v>-0.478975</v>
      </c>
      <c r="AW62" s="13">
        <v>-0.478975</v>
      </c>
      <c r="AX62" s="13">
        <v>-0.643312</v>
      </c>
      <c r="AY62" s="13">
        <v>0.043665</v>
      </c>
      <c r="AZ62" s="13">
        <v>-0.643312</v>
      </c>
      <c r="BA62" s="13">
        <v>-0.643312</v>
      </c>
    </row>
    <row r="63" spans="23:53">
      <c r="W63" t="s">
        <v>280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-0.714286</v>
      </c>
      <c r="BA63">
        <v>-0.408163</v>
      </c>
    </row>
    <row r="64" spans="23:53">
      <c r="W64" t="s">
        <v>281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-0.285714</v>
      </c>
      <c r="BA64">
        <v>-0.591837</v>
      </c>
    </row>
    <row r="65" spans="23:53">
      <c r="W65" t="s">
        <v>282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0.285714</v>
      </c>
      <c r="BA65">
        <v>-0.408163</v>
      </c>
    </row>
    <row r="66" spans="23:53">
      <c r="W66" t="s">
        <v>283</v>
      </c>
      <c r="X66">
        <v>0</v>
      </c>
      <c r="Y66">
        <v>0.000185</v>
      </c>
      <c r="Z66">
        <v>-0.000586</v>
      </c>
      <c r="AA66">
        <v>-0.000709</v>
      </c>
      <c r="AB66">
        <v>0.000703</v>
      </c>
      <c r="AC66">
        <v>0.00122</v>
      </c>
      <c r="AD66">
        <v>0.001013</v>
      </c>
      <c r="AE66">
        <v>0.135806</v>
      </c>
      <c r="AF66">
        <v>-0.012134</v>
      </c>
      <c r="AG66">
        <v>-0.01913</v>
      </c>
      <c r="AH66">
        <v>-0.012134</v>
      </c>
      <c r="AI66">
        <v>-0.015419</v>
      </c>
      <c r="AJ66">
        <v>-0.015419</v>
      </c>
      <c r="AK66">
        <v>-0.018208</v>
      </c>
      <c r="AL66">
        <v>-0.020353</v>
      </c>
      <c r="AM66">
        <v>-0.016998</v>
      </c>
      <c r="AN66">
        <v>-0.018498</v>
      </c>
      <c r="AO66">
        <v>-0.019926</v>
      </c>
      <c r="AP66">
        <v>-0.019674</v>
      </c>
      <c r="AQ66">
        <v>-0.019538</v>
      </c>
      <c r="AR66">
        <v>-0.023763</v>
      </c>
      <c r="AS66">
        <v>-0.025086</v>
      </c>
      <c r="AT66">
        <v>-0.030478</v>
      </c>
      <c r="AU66">
        <v>-0.044146</v>
      </c>
      <c r="AV66">
        <v>-0.095795</v>
      </c>
      <c r="AW66">
        <v>-0.095795</v>
      </c>
      <c r="AX66">
        <v>-0.128662</v>
      </c>
      <c r="AY66">
        <v>-0.191267</v>
      </c>
      <c r="AZ66">
        <v>-0.128662</v>
      </c>
      <c r="BA66">
        <v>-0.128662</v>
      </c>
    </row>
    <row r="67" spans="23:53">
      <c r="W67" t="s">
        <v>284</v>
      </c>
      <c r="X67">
        <v>0</v>
      </c>
      <c r="Y67">
        <v>0.00074</v>
      </c>
      <c r="Z67">
        <v>-0.002343</v>
      </c>
      <c r="AA67">
        <v>-0.002836</v>
      </c>
      <c r="AB67">
        <v>0.002811</v>
      </c>
      <c r="AC67">
        <v>0.004882</v>
      </c>
      <c r="AD67">
        <v>0.004053</v>
      </c>
      <c r="AE67">
        <v>-0.123443</v>
      </c>
      <c r="AF67">
        <v>-0.048538</v>
      </c>
      <c r="AG67">
        <v>-0.07652</v>
      </c>
      <c r="AH67">
        <v>-0.048538</v>
      </c>
      <c r="AI67">
        <v>-0.061676</v>
      </c>
      <c r="AJ67">
        <v>-0.061676</v>
      </c>
      <c r="AK67">
        <v>-0.072832</v>
      </c>
      <c r="AL67">
        <v>-0.081413</v>
      </c>
      <c r="AM67">
        <v>-0.067992</v>
      </c>
      <c r="AN67">
        <v>-0.073993</v>
      </c>
      <c r="AO67">
        <v>-0.079704</v>
      </c>
      <c r="AP67">
        <v>-0.078694</v>
      </c>
      <c r="AQ67">
        <v>-0.078151</v>
      </c>
      <c r="AR67">
        <v>-0.09505</v>
      </c>
      <c r="AS67">
        <v>-0.100345</v>
      </c>
      <c r="AT67">
        <v>-0.121911</v>
      </c>
      <c r="AU67">
        <v>-0.176584</v>
      </c>
      <c r="AV67">
        <v>-0.38318</v>
      </c>
      <c r="AW67">
        <v>-0.38318</v>
      </c>
      <c r="AX67">
        <v>-0.514649</v>
      </c>
      <c r="AY67">
        <v>-0.765068</v>
      </c>
      <c r="AZ67">
        <v>-0.514649</v>
      </c>
      <c r="BA67">
        <v>-0.514649</v>
      </c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B2:I11"/>
  <sheetViews>
    <sheetView zoomScale="83" zoomScaleNormal="83" topLeftCell="A8" workbookViewId="0">
      <selection activeCell="H11" sqref="H11"/>
    </sheetView>
  </sheetViews>
  <sheetFormatPr defaultColWidth="8.83333333333333" defaultRowHeight="14.25"/>
  <sheetData>
    <row r="2" ht="15.75" spans="2:9">
      <c r="B2" s="7"/>
      <c r="C2" s="7"/>
      <c r="D2" s="7"/>
      <c r="E2" s="7"/>
      <c r="F2" s="7"/>
      <c r="G2" s="7"/>
      <c r="H2" s="7"/>
      <c r="I2" s="7"/>
    </row>
    <row r="3" ht="15.75" spans="2:9">
      <c r="B3" s="7"/>
      <c r="C3" s="7"/>
      <c r="D3" s="7"/>
      <c r="E3" s="7"/>
      <c r="F3" s="7"/>
      <c r="G3" s="7"/>
      <c r="H3" s="7"/>
      <c r="I3" s="7"/>
    </row>
    <row r="4" ht="15.75" spans="2:9">
      <c r="B4" s="7"/>
      <c r="C4" s="8" t="s">
        <v>29</v>
      </c>
      <c r="D4" s="8">
        <v>4</v>
      </c>
      <c r="E4" s="8">
        <v>15</v>
      </c>
      <c r="F4" s="8">
        <v>22</v>
      </c>
      <c r="G4" s="7"/>
      <c r="H4" s="7"/>
      <c r="I4" s="7"/>
    </row>
    <row r="5" ht="15.75" spans="2:9">
      <c r="B5" s="7"/>
      <c r="C5" s="8" t="s">
        <v>326</v>
      </c>
      <c r="D5" s="8">
        <v>465</v>
      </c>
      <c r="E5" s="8">
        <v>506</v>
      </c>
      <c r="F5" s="8">
        <v>467</v>
      </c>
      <c r="G5" s="7"/>
      <c r="H5" s="7"/>
      <c r="I5" s="7"/>
    </row>
    <row r="6" ht="15.75" spans="2:9">
      <c r="B6" s="7"/>
      <c r="C6" s="8" t="s">
        <v>376</v>
      </c>
      <c r="D6" s="8">
        <v>1.41335301337413</v>
      </c>
      <c r="E6" s="8">
        <v>0.513579544837711</v>
      </c>
      <c r="F6" s="8">
        <v>-0.926932558211838</v>
      </c>
      <c r="G6" s="7"/>
      <c r="H6" s="7"/>
      <c r="I6" s="7"/>
    </row>
    <row r="7" ht="15.75" spans="2:9">
      <c r="B7" s="7" t="s">
        <v>377</v>
      </c>
      <c r="C7" s="7">
        <f>SUMPRODUCT(D5:F5,D6:F6)</f>
        <v>484.202896221924</v>
      </c>
      <c r="D7" s="7"/>
      <c r="E7" s="7"/>
      <c r="F7" s="7"/>
      <c r="G7" s="7"/>
      <c r="H7" s="7" t="s">
        <v>378</v>
      </c>
      <c r="I7" s="7" t="s">
        <v>379</v>
      </c>
    </row>
    <row r="8" ht="15.75" spans="2:9">
      <c r="B8" s="7"/>
      <c r="C8" s="7"/>
      <c r="D8" s="7"/>
      <c r="E8" s="7"/>
      <c r="F8" s="7"/>
      <c r="G8" s="7"/>
      <c r="H8" s="7">
        <f>SUM(D6:F6)</f>
        <v>1</v>
      </c>
      <c r="I8" s="7">
        <v>1</v>
      </c>
    </row>
    <row r="9" ht="15.75" spans="2:9">
      <c r="B9" s="8" t="s">
        <v>368</v>
      </c>
      <c r="C9" s="8"/>
      <c r="D9" s="9">
        <v>4</v>
      </c>
      <c r="E9" s="10">
        <v>15</v>
      </c>
      <c r="F9" s="9">
        <v>22</v>
      </c>
      <c r="G9" s="11">
        <v>21</v>
      </c>
      <c r="H9" s="7" t="s">
        <v>380</v>
      </c>
      <c r="I9" s="7" t="s">
        <v>135</v>
      </c>
    </row>
    <row r="10" ht="15.75" spans="2:9">
      <c r="B10" s="8"/>
      <c r="C10" s="8">
        <v>18</v>
      </c>
      <c r="D10" s="9">
        <v>0.007879</v>
      </c>
      <c r="E10" s="10">
        <v>-0.485454</v>
      </c>
      <c r="F10" s="9">
        <v>-0.126302</v>
      </c>
      <c r="G10" s="11">
        <v>-0.12111</v>
      </c>
      <c r="H10" s="7">
        <f>SUMPRODUCT(D10:F10,D6:F6)</f>
        <v>-0.12111</v>
      </c>
      <c r="I10" s="7">
        <f>G10</f>
        <v>-0.12111</v>
      </c>
    </row>
    <row r="11" ht="15.75" spans="2:9">
      <c r="B11" s="8"/>
      <c r="C11" s="8">
        <v>29</v>
      </c>
      <c r="D11" s="9">
        <v>-0.001154</v>
      </c>
      <c r="E11" s="10">
        <v>-0.058835</v>
      </c>
      <c r="F11" s="9">
        <v>-0.486421</v>
      </c>
      <c r="G11" s="11">
        <v>0.419032</v>
      </c>
      <c r="H11" s="7" t="s">
        <v>381</v>
      </c>
      <c r="I11" s="7">
        <f>G11*-1</f>
        <v>-0.419032</v>
      </c>
    </row>
  </sheetData>
  <mergeCells count="1">
    <mergeCell ref="B9:B11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9457" progId="Equation.DSMT4" r:id="rId3">
          <objectPr defaultSize="0" r:id="rId4">
            <anchor moveWithCells="1" sizeWithCells="1">
              <from>
                <xdr:col>9</xdr:col>
                <xdr:colOff>520700</xdr:colOff>
                <xdr:row>3</xdr:row>
                <xdr:rowOff>25400</xdr:rowOff>
              </from>
              <to>
                <xdr:col>20</xdr:col>
                <xdr:colOff>76200</xdr:colOff>
                <xdr:row>15</xdr:row>
                <xdr:rowOff>177800</xdr:rowOff>
              </to>
            </anchor>
          </objectPr>
        </oleObject>
      </mc:Choice>
      <mc:Fallback>
        <oleObject shapeId="19457" progId="Equation.DSMT4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"/>
  <sheetViews>
    <sheetView topLeftCell="A27" workbookViewId="0">
      <selection activeCell="B49" sqref="B49"/>
    </sheetView>
  </sheetViews>
  <sheetFormatPr defaultColWidth="8.83333333333333" defaultRowHeight="14.25"/>
  <sheetData/>
  <pageMargins left="0.7" right="0.7" top="0.75" bottom="0.75" header="0.3" footer="0.3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N28"/>
  <sheetViews>
    <sheetView zoomScale="130" zoomScaleNormal="130" workbookViewId="0">
      <selection activeCell="H21" sqref="H21"/>
    </sheetView>
  </sheetViews>
  <sheetFormatPr defaultColWidth="9.15833333333333" defaultRowHeight="14.25"/>
  <cols>
    <col min="1" max="1" width="19.5" customWidth="1"/>
    <col min="2" max="2" width="12.8333333333333"/>
    <col min="5" max="5" width="8.6" customWidth="1"/>
    <col min="6" max="6" width="8.01666666666667" customWidth="1"/>
    <col min="7" max="7" width="5.9" customWidth="1"/>
    <col min="8" max="8" width="7.425" customWidth="1"/>
    <col min="9" max="9" width="10.6583333333333" customWidth="1"/>
    <col min="10" max="10" width="12.7833333333333"/>
    <col min="14" max="14" width="12.7166666666667"/>
  </cols>
  <sheetData>
    <row r="1" spans="1:14">
      <c r="A1" s="1" t="s">
        <v>382</v>
      </c>
      <c r="B1" s="1">
        <f>SUM('0.输入区'!B3:Y3)</f>
        <v>217999.5</v>
      </c>
    </row>
    <row r="2" spans="1:14">
      <c r="A2" s="1" t="s">
        <v>383</v>
      </c>
      <c r="B2" s="1">
        <f>'0.输入区'!E8</f>
        <v>15</v>
      </c>
    </row>
    <row r="3" ht="15.75" spans="1:14">
      <c r="A3" s="1" t="s">
        <v>384</v>
      </c>
      <c r="B3" s="1">
        <f>B1/B2</f>
        <v>14533.3</v>
      </c>
      <c r="D3" s="1" t="s">
        <v>385</v>
      </c>
      <c r="E3" s="1" t="s">
        <v>386</v>
      </c>
      <c r="F3" s="1" t="s">
        <v>387</v>
      </c>
      <c r="G3" s="1" t="s">
        <v>388</v>
      </c>
      <c r="H3" s="1" t="s">
        <v>389</v>
      </c>
      <c r="I3" s="1" t="s">
        <v>390</v>
      </c>
      <c r="J3" s="1" t="s">
        <v>391</v>
      </c>
      <c r="K3" s="2" t="s">
        <v>392</v>
      </c>
      <c r="L3" s="2" t="s">
        <v>393</v>
      </c>
      <c r="M3" s="2" t="s">
        <v>394</v>
      </c>
      <c r="N3" s="2" t="s">
        <v>207</v>
      </c>
    </row>
    <row r="4" spans="1:14">
      <c r="A4" s="1" t="s">
        <v>395</v>
      </c>
      <c r="B4" s="3">
        <v>1</v>
      </c>
      <c r="D4" s="1" t="s">
        <v>396</v>
      </c>
      <c r="E4" s="1" t="s">
        <v>397</v>
      </c>
      <c r="F4" s="1">
        <v>240</v>
      </c>
      <c r="G4" s="1">
        <v>1</v>
      </c>
      <c r="H4" s="1" cm="1">
        <f t="array" ref="H4:H19">F4:F19*G4:G19</f>
        <v>240</v>
      </c>
      <c r="I4" s="1">
        <f>24*B$4*G4</f>
        <v>24</v>
      </c>
      <c r="J4" s="1" cm="1">
        <f t="array" ref="J4:J19">F4:F19*I4:I19</f>
        <v>5760</v>
      </c>
      <c r="K4" s="1"/>
      <c r="L4" s="1"/>
      <c r="M4" s="1"/>
      <c r="N4" s="1"/>
    </row>
    <row r="5" ht="15.75" spans="1:14">
      <c r="A5" s="1" t="s">
        <v>398</v>
      </c>
      <c r="B5" s="1">
        <v>0.5</v>
      </c>
      <c r="D5" s="1" t="s">
        <v>399</v>
      </c>
      <c r="E5" s="1" t="s">
        <v>206</v>
      </c>
      <c r="F5" s="1"/>
      <c r="G5" s="4">
        <f t="shared" ref="G5:G7" si="0">1/3</f>
        <v>0.333333333333333</v>
      </c>
      <c r="H5" s="1">
        <v>0</v>
      </c>
      <c r="I5" s="1">
        <f>24*B$4*G5</f>
        <v>7.99999999999999</v>
      </c>
      <c r="J5" s="1">
        <v>0</v>
      </c>
      <c r="K5" s="2"/>
      <c r="L5" s="2"/>
      <c r="M5" s="2"/>
      <c r="N5" s="2"/>
    </row>
    <row r="6" ht="15.75" spans="1:14">
      <c r="A6" s="1" t="s">
        <v>400</v>
      </c>
      <c r="B6" s="3">
        <f>B3*B4*B5</f>
        <v>7266.65</v>
      </c>
      <c r="D6" s="1"/>
      <c r="E6" s="1" t="s">
        <v>204</v>
      </c>
      <c r="F6" s="1"/>
      <c r="G6" s="4">
        <f t="shared" si="0"/>
        <v>0.333333333333333</v>
      </c>
      <c r="H6" s="1">
        <v>0</v>
      </c>
      <c r="I6" s="1">
        <f>24*B$4*G6</f>
        <v>7.99999999999999</v>
      </c>
      <c r="J6" s="1">
        <v>0</v>
      </c>
      <c r="K6" s="2"/>
      <c r="L6" s="2"/>
      <c r="M6" s="2"/>
      <c r="N6" s="2"/>
    </row>
    <row r="7" ht="15.75" spans="1:14">
      <c r="A7" s="1" t="s">
        <v>401</v>
      </c>
      <c r="B7" s="1">
        <f>B6/24/B4</f>
        <v>302.777083333333</v>
      </c>
      <c r="D7" s="1"/>
      <c r="E7" s="1" t="s">
        <v>203</v>
      </c>
      <c r="F7" s="1"/>
      <c r="G7" s="4">
        <f t="shared" si="0"/>
        <v>0.333333333333333</v>
      </c>
      <c r="H7" s="1">
        <v>0</v>
      </c>
      <c r="I7" s="1">
        <f>24*B$4*G7</f>
        <v>7.99999999999999</v>
      </c>
      <c r="J7" s="1">
        <v>0</v>
      </c>
      <c r="K7" s="2"/>
      <c r="L7" s="2"/>
      <c r="M7" s="2"/>
      <c r="N7" s="2"/>
    </row>
    <row r="8" ht="15.75" spans="1:14">
      <c r="D8" s="1" t="s">
        <v>402</v>
      </c>
      <c r="E8" s="1" t="s">
        <v>403</v>
      </c>
      <c r="F8" s="1"/>
      <c r="G8" s="5">
        <f t="shared" ref="G8:G19" si="1">4/48</f>
        <v>0.0833333333333333</v>
      </c>
      <c r="H8" s="1">
        <v>0</v>
      </c>
      <c r="I8" s="1">
        <f t="shared" ref="I8:I19" si="2">24*B$4*G8</f>
        <v>2</v>
      </c>
      <c r="J8" s="1">
        <v>0</v>
      </c>
      <c r="K8" s="2"/>
      <c r="L8" s="2"/>
      <c r="M8" s="2"/>
      <c r="N8" s="2"/>
    </row>
    <row r="9" ht="15.75" spans="1:14">
      <c r="D9" s="1"/>
      <c r="E9" s="1" t="s">
        <v>404</v>
      </c>
      <c r="F9" s="1"/>
      <c r="G9" s="5">
        <f t="shared" si="1"/>
        <v>0.0833333333333333</v>
      </c>
      <c r="H9" s="1">
        <v>0</v>
      </c>
      <c r="I9" s="1">
        <f t="shared" si="2"/>
        <v>2</v>
      </c>
      <c r="J9" s="1">
        <v>0</v>
      </c>
      <c r="K9" s="2"/>
      <c r="L9" s="2"/>
      <c r="M9" s="2"/>
      <c r="N9" s="2"/>
    </row>
    <row r="10" ht="15.75" spans="1:14">
      <c r="D10" s="1"/>
      <c r="E10" s="1" t="s">
        <v>405</v>
      </c>
      <c r="F10" s="1"/>
      <c r="G10" s="5">
        <f t="shared" si="1"/>
        <v>0.0833333333333333</v>
      </c>
      <c r="H10" s="1">
        <v>0</v>
      </c>
      <c r="I10" s="1">
        <f t="shared" si="2"/>
        <v>2</v>
      </c>
      <c r="J10" s="1">
        <v>0</v>
      </c>
      <c r="K10" s="2"/>
      <c r="L10" s="2"/>
      <c r="M10" s="2"/>
      <c r="N10" s="2"/>
    </row>
    <row r="11" spans="1:14">
      <c r="D11" s="1"/>
      <c r="E11" s="1" t="s">
        <v>406</v>
      </c>
      <c r="F11" s="1"/>
      <c r="G11" s="5">
        <f t="shared" si="1"/>
        <v>0.0833333333333333</v>
      </c>
      <c r="H11" s="1">
        <v>0</v>
      </c>
      <c r="I11" s="1">
        <f t="shared" si="2"/>
        <v>2</v>
      </c>
      <c r="J11" s="1">
        <v>0</v>
      </c>
      <c r="K11" s="1"/>
      <c r="L11" s="1"/>
      <c r="M11" s="1"/>
      <c r="N11" s="1"/>
    </row>
    <row r="12" spans="1:14">
      <c r="D12" s="1"/>
      <c r="E12" s="1" t="s">
        <v>407</v>
      </c>
      <c r="F12" s="1"/>
      <c r="G12" s="5">
        <f t="shared" si="1"/>
        <v>0.0833333333333333</v>
      </c>
      <c r="H12" s="1">
        <v>0</v>
      </c>
      <c r="I12" s="1">
        <f t="shared" si="2"/>
        <v>2</v>
      </c>
      <c r="J12" s="1">
        <v>0</v>
      </c>
      <c r="K12" s="1"/>
      <c r="L12" s="1"/>
      <c r="M12" s="1"/>
      <c r="N12" s="1"/>
    </row>
    <row r="13" spans="1:14">
      <c r="D13" s="1"/>
      <c r="E13" s="1" t="s">
        <v>408</v>
      </c>
      <c r="F13" s="1"/>
      <c r="G13" s="5">
        <f t="shared" si="1"/>
        <v>0.0833333333333333</v>
      </c>
      <c r="H13" s="1">
        <v>0</v>
      </c>
      <c r="I13" s="1">
        <f t="shared" si="2"/>
        <v>2</v>
      </c>
      <c r="J13" s="1">
        <v>0</v>
      </c>
      <c r="K13" s="1"/>
      <c r="L13" s="1"/>
      <c r="M13" s="1"/>
      <c r="N13" s="1"/>
    </row>
    <row r="14" spans="1:14">
      <c r="B14" s="6"/>
      <c r="D14" s="1" t="s">
        <v>409</v>
      </c>
      <c r="E14" s="1" t="s">
        <v>403</v>
      </c>
      <c r="F14" s="1"/>
      <c r="G14" s="5">
        <f t="shared" si="1"/>
        <v>0.0833333333333333</v>
      </c>
      <c r="H14" s="1">
        <v>0</v>
      </c>
      <c r="I14" s="1">
        <f t="shared" si="2"/>
        <v>2</v>
      </c>
      <c r="J14" s="1">
        <v>0</v>
      </c>
      <c r="K14" s="1"/>
      <c r="L14" s="1"/>
      <c r="M14" s="1"/>
      <c r="N14" s="1"/>
    </row>
    <row r="15" spans="1:14">
      <c r="D15" s="1"/>
      <c r="E15" s="1" t="s">
        <v>404</v>
      </c>
      <c r="F15" s="1"/>
      <c r="G15" s="5">
        <f t="shared" si="1"/>
        <v>0.0833333333333333</v>
      </c>
      <c r="H15" s="1">
        <v>0</v>
      </c>
      <c r="I15" s="1">
        <f t="shared" si="2"/>
        <v>2</v>
      </c>
      <c r="J15" s="1">
        <v>0</v>
      </c>
      <c r="K15" s="1"/>
      <c r="L15" s="1"/>
      <c r="M15" s="1"/>
      <c r="N15" s="1"/>
    </row>
    <row r="16" spans="1:14">
      <c r="D16" s="1"/>
      <c r="E16" s="1" t="s">
        <v>405</v>
      </c>
      <c r="F16" s="1"/>
      <c r="G16" s="5">
        <f t="shared" si="1"/>
        <v>0.0833333333333333</v>
      </c>
      <c r="H16" s="1">
        <v>0</v>
      </c>
      <c r="I16" s="1">
        <f t="shared" si="2"/>
        <v>2</v>
      </c>
      <c r="J16" s="1">
        <v>0</v>
      </c>
      <c r="K16" s="1"/>
      <c r="L16" s="1"/>
      <c r="M16" s="1"/>
      <c r="N16" s="1"/>
    </row>
    <row r="17" spans="1:14">
      <c r="D17" s="1"/>
      <c r="E17" s="1" t="s">
        <v>406</v>
      </c>
      <c r="F17" s="1"/>
      <c r="G17" s="5">
        <f t="shared" si="1"/>
        <v>0.0833333333333333</v>
      </c>
      <c r="H17" s="1">
        <v>0</v>
      </c>
      <c r="I17" s="1">
        <f t="shared" si="2"/>
        <v>2</v>
      </c>
      <c r="J17" s="1">
        <v>0</v>
      </c>
      <c r="K17" s="1"/>
      <c r="L17" s="1"/>
      <c r="M17" s="1"/>
      <c r="N17" s="1"/>
    </row>
    <row r="18" spans="1:14">
      <c r="D18" s="1"/>
      <c r="E18" s="1" t="s">
        <v>407</v>
      </c>
      <c r="F18" s="1"/>
      <c r="G18" s="5">
        <f t="shared" si="1"/>
        <v>0.0833333333333333</v>
      </c>
      <c r="H18" s="1">
        <v>0</v>
      </c>
      <c r="I18" s="1">
        <f t="shared" si="2"/>
        <v>2</v>
      </c>
      <c r="J18" s="1">
        <v>0</v>
      </c>
      <c r="K18" s="1"/>
      <c r="L18" s="1"/>
      <c r="M18" s="1"/>
      <c r="N18" s="1"/>
    </row>
    <row r="19" spans="1:14">
      <c r="D19" s="1"/>
      <c r="E19" s="1" t="s">
        <v>408</v>
      </c>
      <c r="F19" s="1"/>
      <c r="G19" s="5">
        <f t="shared" si="1"/>
        <v>0.0833333333333333</v>
      </c>
      <c r="H19" s="1">
        <v>0</v>
      </c>
      <c r="I19" s="1">
        <f t="shared" si="2"/>
        <v>2</v>
      </c>
      <c r="J19" s="1">
        <v>0</v>
      </c>
      <c r="K19" s="1"/>
      <c r="L19" s="1"/>
      <c r="M19" s="1"/>
      <c r="N19" s="1"/>
    </row>
    <row r="20" spans="1:14">
      <c r="D20" s="1"/>
      <c r="E20" s="1"/>
      <c r="F20" s="1"/>
      <c r="G20" s="1" t="s">
        <v>410</v>
      </c>
      <c r="H20" s="1">
        <f>SUM(H4:H19)</f>
        <v>240</v>
      </c>
      <c r="I20" s="1"/>
      <c r="J20" s="1">
        <f>SUM(J4:J19)</f>
        <v>5760</v>
      </c>
      <c r="K20" s="1">
        <f>SUM(K4:K19)</f>
        <v>0</v>
      </c>
      <c r="L20" s="1"/>
      <c r="M20" s="1" t="s">
        <v>411</v>
      </c>
      <c r="N20" s="1" t="e" cm="1">
        <f t="array" ref="N20">SUMPRODUCT(K4:K19,N4:N19)/K20</f>
        <v>#DIV/0!</v>
      </c>
    </row>
    <row r="21" spans="1:14">
      <c r="G21" s="1" t="s">
        <v>412</v>
      </c>
      <c r="H21" s="3">
        <f>B7-H20</f>
        <v>62.7770833333333</v>
      </c>
      <c r="I21" s="1"/>
      <c r="J21" s="3">
        <f>B6-J20</f>
        <v>1506.65</v>
      </c>
      <c r="M21" t="s">
        <v>413</v>
      </c>
      <c r="N21">
        <f>' 6. 峰平谷均价'!F28</f>
        <v>348.6305721875</v>
      </c>
    </row>
    <row r="24" spans="1:14">
      <c r="A24" t="s">
        <v>414</v>
      </c>
    </row>
    <row r="28" spans="1:14">
      <c r="B28" s="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Y70"/>
  <sheetViews>
    <sheetView zoomScale="130" zoomScaleNormal="130" topLeftCell="A25" workbookViewId="0">
      <selection activeCell="E35" sqref="E35"/>
    </sheetView>
  </sheetViews>
  <sheetFormatPr defaultColWidth="9" defaultRowHeight="14.25"/>
  <cols>
    <col min="1" max="2" width="13.3333333333333" customWidth="1"/>
    <col min="3" max="3" width="19.8333333333333" customWidth="1"/>
    <col min="4" max="4" width="18.8333333333333" customWidth="1"/>
    <col min="5" max="5" width="12.6583333333333" customWidth="1"/>
    <col min="6" max="6" width="20.6583333333333" customWidth="1"/>
    <col min="7" max="7" width="17.3333333333333" customWidth="1"/>
    <col min="8" max="8" width="13.6583333333333" customWidth="1"/>
    <col min="9" max="9" width="13.1583333333333" customWidth="1"/>
    <col min="10" max="10" width="12.3333333333333" customWidth="1"/>
    <col min="12" max="12" width="9.5"/>
    <col min="14" max="14" width="22.6583333333333" customWidth="1"/>
    <col min="15" max="15" width="30" customWidth="1"/>
    <col min="19" max="19" width="15.3333333333333" customWidth="1"/>
    <col min="20" max="20" width="16.1583333333333" customWidth="1"/>
  </cols>
  <sheetData>
    <row r="1" ht="17.5" customHeight="1" spans="1:10">
      <c r="A1" s="130" t="s">
        <v>106</v>
      </c>
      <c r="B1" s="130" t="s">
        <v>25</v>
      </c>
      <c r="C1" s="130" t="s">
        <v>26</v>
      </c>
      <c r="D1" s="130" t="s">
        <v>107</v>
      </c>
      <c r="E1" s="130" t="s">
        <v>108</v>
      </c>
      <c r="F1" s="131" t="s">
        <v>109</v>
      </c>
      <c r="G1" s="131" t="s">
        <v>61</v>
      </c>
      <c r="H1" s="131" t="s">
        <v>110</v>
      </c>
      <c r="I1" t="s">
        <v>111</v>
      </c>
    </row>
    <row r="2" ht="20.25" spans="1:10">
      <c r="A2" s="132">
        <v>0</v>
      </c>
      <c r="B2" s="67">
        <f t="array" ref="B2:C25">TRANSPOSE(B41:Y42)</f>
        <v>8782.5</v>
      </c>
      <c r="C2" s="67">
        <v>984</v>
      </c>
      <c r="D2" s="14">
        <f>(E34+F34+G34)*B37</f>
        <v>6750</v>
      </c>
      <c r="E2" s="14">
        <f>B2-C2-D2</f>
        <v>1048.5</v>
      </c>
      <c r="F2">
        <f>B2-C2</f>
        <v>7798.5</v>
      </c>
      <c r="G2">
        <f>G37</f>
        <v>2025</v>
      </c>
      <c r="H2">
        <f>F2+G2</f>
        <v>9823.5</v>
      </c>
      <c r="I2" s="67">
        <f>CEILING((H2-E$34)/300,1)</f>
        <v>3</v>
      </c>
      <c r="J2" s="133" t="s">
        <v>112</v>
      </c>
    </row>
    <row r="3" ht="20.25" spans="1:10">
      <c r="A3" s="132">
        <f>A2+1</f>
        <v>1</v>
      </c>
      <c r="B3" s="67">
        <v>8773.5</v>
      </c>
      <c r="C3" s="67">
        <v>966</v>
      </c>
      <c r="D3" s="14">
        <f>D2</f>
        <v>6750</v>
      </c>
      <c r="E3" s="14">
        <f t="shared" ref="E3:E25" si="0">B3-C3-D3</f>
        <v>1057.5</v>
      </c>
      <c r="F3">
        <f t="shared" ref="F3:F25" si="1">B3-C3</f>
        <v>7807.5</v>
      </c>
      <c r="G3">
        <f>G2</f>
        <v>2025</v>
      </c>
      <c r="H3">
        <f t="shared" ref="H3:H25" si="2">F3+G3</f>
        <v>9832.5</v>
      </c>
      <c r="I3" s="67">
        <f t="shared" ref="I3:I17" si="3">CEILING((H3-E$34)/300,1)</f>
        <v>3</v>
      </c>
      <c r="J3" s="133" t="s">
        <v>113</v>
      </c>
    </row>
    <row r="4" ht="20.25" spans="1:10">
      <c r="A4" s="132">
        <f t="shared" ref="A4:A25" si="4">A3+1</f>
        <v>2</v>
      </c>
      <c r="B4" s="67">
        <v>8754</v>
      </c>
      <c r="C4" s="67">
        <v>942</v>
      </c>
      <c r="D4" s="14">
        <f t="shared" ref="D4:D25" si="5">D3</f>
        <v>6750</v>
      </c>
      <c r="E4" s="14">
        <f t="shared" si="0"/>
        <v>1062</v>
      </c>
      <c r="F4">
        <f t="shared" si="1"/>
        <v>7812</v>
      </c>
      <c r="G4">
        <f t="shared" ref="G4:G25" si="6">G3</f>
        <v>2025</v>
      </c>
      <c r="H4">
        <f t="shared" si="2"/>
        <v>9837</v>
      </c>
      <c r="I4" s="67">
        <f t="shared" si="3"/>
        <v>3</v>
      </c>
      <c r="J4" s="133" t="s">
        <v>114</v>
      </c>
    </row>
    <row r="5" ht="17.5" customHeight="1" spans="1:10">
      <c r="A5" s="132">
        <f t="shared" si="4"/>
        <v>3</v>
      </c>
      <c r="B5" s="67">
        <v>8737.5</v>
      </c>
      <c r="C5" s="67">
        <v>918</v>
      </c>
      <c r="D5" s="14">
        <f t="shared" si="5"/>
        <v>6750</v>
      </c>
      <c r="E5" s="14">
        <f t="shared" si="0"/>
        <v>1069.5</v>
      </c>
      <c r="F5">
        <f t="shared" si="1"/>
        <v>7819.5</v>
      </c>
      <c r="G5">
        <f t="shared" si="6"/>
        <v>2025</v>
      </c>
      <c r="H5">
        <f t="shared" si="2"/>
        <v>9844.5</v>
      </c>
      <c r="I5" s="67">
        <f t="shared" si="3"/>
        <v>3</v>
      </c>
      <c r="J5" s="67"/>
    </row>
    <row r="6" ht="15.75" spans="1:10">
      <c r="A6" s="132">
        <f t="shared" si="4"/>
        <v>4</v>
      </c>
      <c r="B6" s="67">
        <v>8767.5</v>
      </c>
      <c r="C6" s="67">
        <v>894</v>
      </c>
      <c r="D6" s="14">
        <f t="shared" si="5"/>
        <v>6750</v>
      </c>
      <c r="E6" s="14">
        <f t="shared" si="0"/>
        <v>1123.5</v>
      </c>
      <c r="F6">
        <f t="shared" si="1"/>
        <v>7873.5</v>
      </c>
      <c r="G6">
        <f t="shared" si="6"/>
        <v>2025</v>
      </c>
      <c r="H6">
        <f t="shared" si="2"/>
        <v>9898.5</v>
      </c>
      <c r="I6" s="67">
        <f t="shared" si="3"/>
        <v>3</v>
      </c>
      <c r="J6" s="67" t="s">
        <v>115</v>
      </c>
    </row>
    <row r="7" ht="15.75" spans="1:10">
      <c r="A7" s="132">
        <f t="shared" si="4"/>
        <v>5</v>
      </c>
      <c r="B7" s="67">
        <v>8833.5</v>
      </c>
      <c r="C7" s="67">
        <v>885</v>
      </c>
      <c r="D7" s="14">
        <f t="shared" si="5"/>
        <v>6750</v>
      </c>
      <c r="E7" s="14">
        <f t="shared" si="0"/>
        <v>1198.5</v>
      </c>
      <c r="F7">
        <f t="shared" si="1"/>
        <v>7948.5</v>
      </c>
      <c r="G7">
        <f t="shared" si="6"/>
        <v>2025</v>
      </c>
      <c r="H7">
        <f t="shared" si="2"/>
        <v>9973.5</v>
      </c>
      <c r="I7" s="67">
        <f t="shared" si="3"/>
        <v>4</v>
      </c>
      <c r="J7" s="67" t="s">
        <v>116</v>
      </c>
    </row>
    <row r="8" ht="15.75" spans="1:10">
      <c r="A8" s="132">
        <f t="shared" si="4"/>
        <v>6</v>
      </c>
      <c r="B8" s="67">
        <v>8916</v>
      </c>
      <c r="C8" s="67">
        <v>906</v>
      </c>
      <c r="D8" s="14">
        <f t="shared" si="5"/>
        <v>6750</v>
      </c>
      <c r="E8" s="14">
        <f t="shared" si="0"/>
        <v>1260</v>
      </c>
      <c r="F8">
        <f t="shared" si="1"/>
        <v>8010</v>
      </c>
      <c r="G8">
        <f t="shared" si="6"/>
        <v>2025</v>
      </c>
      <c r="H8">
        <f t="shared" si="2"/>
        <v>10035</v>
      </c>
      <c r="I8" s="67">
        <f t="shared" si="3"/>
        <v>4</v>
      </c>
      <c r="J8" s="67" t="s">
        <v>117</v>
      </c>
    </row>
    <row r="9" ht="15.75" spans="1:10">
      <c r="A9" s="132">
        <f t="shared" si="4"/>
        <v>7</v>
      </c>
      <c r="B9" s="67">
        <v>8968.5</v>
      </c>
      <c r="C9" s="67">
        <v>966</v>
      </c>
      <c r="D9" s="14">
        <f t="shared" si="5"/>
        <v>6750</v>
      </c>
      <c r="E9" s="14">
        <f t="shared" si="0"/>
        <v>1252.5</v>
      </c>
      <c r="F9">
        <f t="shared" si="1"/>
        <v>8002.5</v>
      </c>
      <c r="G9">
        <f t="shared" si="6"/>
        <v>2025</v>
      </c>
      <c r="H9" s="63">
        <f t="shared" si="2"/>
        <v>10027.5</v>
      </c>
      <c r="I9" s="67">
        <f t="shared" si="3"/>
        <v>4</v>
      </c>
      <c r="J9" s="67" t="s">
        <v>118</v>
      </c>
    </row>
    <row r="10" ht="15.75" spans="1:10">
      <c r="A10" s="132">
        <f t="shared" si="4"/>
        <v>8</v>
      </c>
      <c r="B10" s="67">
        <v>9001.5</v>
      </c>
      <c r="C10" s="67">
        <v>1059</v>
      </c>
      <c r="D10" s="14">
        <f t="shared" si="5"/>
        <v>6750</v>
      </c>
      <c r="E10" s="14">
        <f t="shared" si="0"/>
        <v>1192.5</v>
      </c>
      <c r="F10">
        <f t="shared" si="1"/>
        <v>7942.5</v>
      </c>
      <c r="G10">
        <f t="shared" si="6"/>
        <v>2025</v>
      </c>
      <c r="H10">
        <f t="shared" si="2"/>
        <v>9967.5</v>
      </c>
      <c r="I10" s="67">
        <f t="shared" si="3"/>
        <v>4</v>
      </c>
      <c r="J10" s="67"/>
    </row>
    <row r="11" ht="15.75" spans="1:10">
      <c r="A11" s="132">
        <f t="shared" si="4"/>
        <v>9</v>
      </c>
      <c r="B11" s="67">
        <v>9031.5</v>
      </c>
      <c r="C11" s="67">
        <v>1170</v>
      </c>
      <c r="D11" s="14">
        <f t="shared" si="5"/>
        <v>6750</v>
      </c>
      <c r="E11" s="14">
        <f t="shared" si="0"/>
        <v>1111.5</v>
      </c>
      <c r="F11">
        <f t="shared" si="1"/>
        <v>7861.5</v>
      </c>
      <c r="G11">
        <f t="shared" si="6"/>
        <v>2025</v>
      </c>
      <c r="H11">
        <f t="shared" si="2"/>
        <v>9886.5</v>
      </c>
      <c r="I11" s="67">
        <f t="shared" si="3"/>
        <v>3</v>
      </c>
      <c r="J11" s="67"/>
    </row>
    <row r="12" ht="15.75" spans="1:10">
      <c r="A12" s="132">
        <f t="shared" si="4"/>
        <v>10</v>
      </c>
      <c r="B12" s="67">
        <v>9018</v>
      </c>
      <c r="C12" s="67">
        <v>1275</v>
      </c>
      <c r="D12" s="14">
        <f t="shared" si="5"/>
        <v>6750</v>
      </c>
      <c r="E12" s="14">
        <f t="shared" si="0"/>
        <v>993</v>
      </c>
      <c r="F12">
        <f t="shared" si="1"/>
        <v>7743</v>
      </c>
      <c r="G12">
        <f t="shared" si="6"/>
        <v>2025</v>
      </c>
      <c r="H12">
        <f t="shared" si="2"/>
        <v>9768</v>
      </c>
      <c r="I12" s="67">
        <f t="shared" si="3"/>
        <v>3</v>
      </c>
      <c r="J12" s="67"/>
    </row>
    <row r="13" ht="15.75" spans="1:10">
      <c r="A13" s="132">
        <f t="shared" si="4"/>
        <v>11</v>
      </c>
      <c r="B13" s="67">
        <v>8974.5</v>
      </c>
      <c r="C13" s="67">
        <v>1350</v>
      </c>
      <c r="D13" s="14">
        <f t="shared" si="5"/>
        <v>6750</v>
      </c>
      <c r="E13" s="14">
        <f t="shared" si="0"/>
        <v>874.5</v>
      </c>
      <c r="F13">
        <f t="shared" si="1"/>
        <v>7624.5</v>
      </c>
      <c r="G13">
        <f t="shared" si="6"/>
        <v>2025</v>
      </c>
      <c r="H13">
        <f t="shared" si="2"/>
        <v>9649.5</v>
      </c>
      <c r="I13" s="67">
        <f t="shared" si="3"/>
        <v>3</v>
      </c>
      <c r="J13" s="67"/>
    </row>
    <row r="14" ht="15.75" spans="1:10">
      <c r="A14" s="132">
        <f t="shared" si="4"/>
        <v>12</v>
      </c>
      <c r="B14" s="67">
        <v>8896.5</v>
      </c>
      <c r="C14" s="67">
        <v>1392</v>
      </c>
      <c r="D14" s="14">
        <f t="shared" si="5"/>
        <v>6750</v>
      </c>
      <c r="E14" s="14">
        <f t="shared" si="0"/>
        <v>754.5</v>
      </c>
      <c r="F14">
        <f t="shared" si="1"/>
        <v>7504.5</v>
      </c>
      <c r="G14">
        <f t="shared" si="6"/>
        <v>2025</v>
      </c>
      <c r="H14">
        <f t="shared" si="2"/>
        <v>9529.5</v>
      </c>
      <c r="I14" s="66">
        <f t="shared" si="3"/>
        <v>2</v>
      </c>
      <c r="J14" s="67"/>
    </row>
    <row r="15" ht="15.75" spans="1:10">
      <c r="A15" s="132">
        <f t="shared" si="4"/>
        <v>13</v>
      </c>
      <c r="B15" s="67">
        <v>8893.5</v>
      </c>
      <c r="C15" s="67">
        <v>1404</v>
      </c>
      <c r="D15" s="14">
        <f t="shared" si="5"/>
        <v>6750</v>
      </c>
      <c r="E15" s="14">
        <f t="shared" si="0"/>
        <v>739.5</v>
      </c>
      <c r="F15">
        <f t="shared" si="1"/>
        <v>7489.5</v>
      </c>
      <c r="G15">
        <f t="shared" si="6"/>
        <v>2025</v>
      </c>
      <c r="H15">
        <f t="shared" si="2"/>
        <v>9514.5</v>
      </c>
      <c r="I15" s="67">
        <f t="shared" si="3"/>
        <v>2</v>
      </c>
      <c r="J15" s="67"/>
    </row>
    <row r="16" ht="15.75" spans="1:10">
      <c r="A16" s="132">
        <f t="shared" si="4"/>
        <v>14</v>
      </c>
      <c r="B16" s="67">
        <v>8964</v>
      </c>
      <c r="C16" s="67">
        <v>1383</v>
      </c>
      <c r="D16" s="14">
        <f t="shared" si="5"/>
        <v>6750</v>
      </c>
      <c r="E16" s="14">
        <f t="shared" si="0"/>
        <v>831</v>
      </c>
      <c r="F16">
        <f t="shared" si="1"/>
        <v>7581</v>
      </c>
      <c r="G16">
        <f t="shared" si="6"/>
        <v>2025</v>
      </c>
      <c r="H16">
        <f t="shared" si="2"/>
        <v>9606</v>
      </c>
      <c r="I16" s="67">
        <f t="shared" si="3"/>
        <v>3</v>
      </c>
      <c r="J16" s="67"/>
    </row>
    <row r="17" ht="15.75" spans="1:15">
      <c r="A17" s="132">
        <f t="shared" si="4"/>
        <v>15</v>
      </c>
      <c r="B17" s="67">
        <v>9126</v>
      </c>
      <c r="C17" s="67">
        <v>1329</v>
      </c>
      <c r="D17" s="14">
        <f t="shared" si="5"/>
        <v>6750</v>
      </c>
      <c r="E17" s="14">
        <f t="shared" si="0"/>
        <v>1047</v>
      </c>
      <c r="F17">
        <f t="shared" si="1"/>
        <v>7797</v>
      </c>
      <c r="G17">
        <f t="shared" si="6"/>
        <v>2025</v>
      </c>
      <c r="H17">
        <f t="shared" si="2"/>
        <v>9822</v>
      </c>
      <c r="I17" s="67">
        <f t="shared" si="3"/>
        <v>3</v>
      </c>
      <c r="J17" s="67"/>
    </row>
    <row r="18" ht="15.75" spans="1:15">
      <c r="A18" s="132">
        <f t="shared" si="4"/>
        <v>16</v>
      </c>
      <c r="B18" s="67">
        <v>9355.5</v>
      </c>
      <c r="C18" s="67">
        <v>1254</v>
      </c>
      <c r="D18" s="14">
        <f t="shared" si="5"/>
        <v>6750</v>
      </c>
      <c r="E18" s="14">
        <f t="shared" si="0"/>
        <v>1351.5</v>
      </c>
      <c r="F18">
        <f t="shared" si="1"/>
        <v>8101.5</v>
      </c>
      <c r="G18">
        <f t="shared" si="6"/>
        <v>2025</v>
      </c>
      <c r="H18">
        <f t="shared" si="2"/>
        <v>10126.5</v>
      </c>
      <c r="I18" s="67">
        <f t="shared" ref="I18:I25" si="7">CEILING((H18-E$34)/300,1)</f>
        <v>4</v>
      </c>
      <c r="J18" s="67"/>
    </row>
    <row r="19" ht="15.75" spans="1:15">
      <c r="A19" s="132">
        <f t="shared" si="4"/>
        <v>17</v>
      </c>
      <c r="B19" s="67">
        <v>9558</v>
      </c>
      <c r="C19" s="67">
        <v>1170</v>
      </c>
      <c r="D19" s="14">
        <f t="shared" si="5"/>
        <v>6750</v>
      </c>
      <c r="E19" s="14">
        <f t="shared" si="0"/>
        <v>1638</v>
      </c>
      <c r="F19">
        <f t="shared" si="1"/>
        <v>8388</v>
      </c>
      <c r="G19">
        <f t="shared" si="6"/>
        <v>2025</v>
      </c>
      <c r="H19">
        <f t="shared" si="2"/>
        <v>10413</v>
      </c>
      <c r="I19" s="67">
        <f t="shared" si="7"/>
        <v>5</v>
      </c>
      <c r="J19" s="67"/>
    </row>
    <row r="20" ht="15.75" spans="1:15">
      <c r="A20" s="132">
        <f t="shared" si="4"/>
        <v>18</v>
      </c>
      <c r="B20" s="67">
        <v>9693</v>
      </c>
      <c r="C20" s="67">
        <v>1098</v>
      </c>
      <c r="D20" s="14">
        <f t="shared" si="5"/>
        <v>6750</v>
      </c>
      <c r="E20" s="14">
        <f t="shared" si="0"/>
        <v>1845</v>
      </c>
      <c r="F20">
        <f t="shared" si="1"/>
        <v>8595</v>
      </c>
      <c r="G20">
        <f t="shared" si="6"/>
        <v>2025</v>
      </c>
      <c r="H20">
        <f t="shared" si="2"/>
        <v>10620</v>
      </c>
      <c r="I20" s="66">
        <f t="shared" si="7"/>
        <v>6</v>
      </c>
      <c r="J20" s="67"/>
    </row>
    <row r="21" ht="15.75" spans="1:15">
      <c r="A21" s="132">
        <f t="shared" si="4"/>
        <v>19</v>
      </c>
      <c r="B21" s="67">
        <v>9703.5</v>
      </c>
      <c r="C21" s="67">
        <v>1053</v>
      </c>
      <c r="D21" s="14">
        <f t="shared" si="5"/>
        <v>6750</v>
      </c>
      <c r="E21" s="87">
        <f t="shared" si="0"/>
        <v>1900.5</v>
      </c>
      <c r="F21">
        <f t="shared" si="1"/>
        <v>8650.5</v>
      </c>
      <c r="G21">
        <f t="shared" si="6"/>
        <v>2025</v>
      </c>
      <c r="H21">
        <f t="shared" si="2"/>
        <v>10675.5</v>
      </c>
      <c r="I21" s="67">
        <f t="shared" si="7"/>
        <v>6</v>
      </c>
      <c r="J21" s="67"/>
    </row>
    <row r="22" ht="15.75" spans="1:15">
      <c r="A22" s="132">
        <f t="shared" si="4"/>
        <v>20</v>
      </c>
      <c r="B22" s="67">
        <v>9609</v>
      </c>
      <c r="C22" s="67">
        <v>1041</v>
      </c>
      <c r="D22" s="14">
        <f t="shared" si="5"/>
        <v>6750</v>
      </c>
      <c r="E22" s="14">
        <f t="shared" si="0"/>
        <v>1818</v>
      </c>
      <c r="F22">
        <f t="shared" si="1"/>
        <v>8568</v>
      </c>
      <c r="G22">
        <f t="shared" si="6"/>
        <v>2025</v>
      </c>
      <c r="H22">
        <f t="shared" si="2"/>
        <v>10593</v>
      </c>
      <c r="I22" s="67">
        <f t="shared" si="7"/>
        <v>6</v>
      </c>
      <c r="J22" s="67"/>
    </row>
    <row r="23" ht="15.75" spans="1:15">
      <c r="A23" s="132">
        <f t="shared" si="4"/>
        <v>21</v>
      </c>
      <c r="B23" s="67">
        <v>9426</v>
      </c>
      <c r="C23" s="67">
        <v>1053</v>
      </c>
      <c r="D23" s="14">
        <f t="shared" si="5"/>
        <v>6750</v>
      </c>
      <c r="E23" s="14">
        <f t="shared" si="0"/>
        <v>1623</v>
      </c>
      <c r="F23">
        <f t="shared" si="1"/>
        <v>8373</v>
      </c>
      <c r="G23">
        <f t="shared" si="6"/>
        <v>2025</v>
      </c>
      <c r="H23">
        <f t="shared" si="2"/>
        <v>10398</v>
      </c>
      <c r="I23" s="67">
        <f t="shared" si="7"/>
        <v>5</v>
      </c>
      <c r="J23" s="67"/>
    </row>
    <row r="24" ht="15.75" spans="1:15">
      <c r="A24" s="132">
        <f t="shared" si="4"/>
        <v>22</v>
      </c>
      <c r="B24" s="67">
        <v>9199.5</v>
      </c>
      <c r="C24" s="67">
        <v>1098</v>
      </c>
      <c r="D24" s="14">
        <f t="shared" si="5"/>
        <v>6750</v>
      </c>
      <c r="E24" s="14">
        <f t="shared" si="0"/>
        <v>1351.5</v>
      </c>
      <c r="F24">
        <f t="shared" si="1"/>
        <v>8101.5</v>
      </c>
      <c r="G24">
        <f t="shared" si="6"/>
        <v>2025</v>
      </c>
      <c r="H24">
        <f t="shared" si="2"/>
        <v>10126.5</v>
      </c>
      <c r="I24" s="67">
        <f t="shared" si="7"/>
        <v>4</v>
      </c>
      <c r="J24" s="67"/>
    </row>
    <row r="25" ht="15.75" spans="1:15">
      <c r="A25" s="132">
        <f t="shared" si="4"/>
        <v>23</v>
      </c>
      <c r="B25" s="67">
        <v>9016.5</v>
      </c>
      <c r="C25" s="67">
        <v>1152</v>
      </c>
      <c r="D25" s="14">
        <f t="shared" si="5"/>
        <v>6750</v>
      </c>
      <c r="E25" s="14">
        <f t="shared" si="0"/>
        <v>1114.5</v>
      </c>
      <c r="F25">
        <f t="shared" si="1"/>
        <v>7864.5</v>
      </c>
      <c r="G25">
        <f t="shared" si="6"/>
        <v>2025</v>
      </c>
      <c r="H25">
        <f t="shared" si="2"/>
        <v>9889.5</v>
      </c>
      <c r="I25" s="67">
        <f t="shared" si="7"/>
        <v>3</v>
      </c>
      <c r="J25" s="67"/>
    </row>
    <row r="26" ht="15.75" spans="1:15">
      <c r="A26" s="134"/>
      <c r="B26" s="67"/>
      <c r="C26" s="67"/>
      <c r="D26" s="15"/>
      <c r="E26" s="14"/>
      <c r="I26" s="67"/>
      <c r="J26" s="67"/>
      <c r="K26" s="67"/>
    </row>
    <row r="27" ht="15.75" spans="1:15">
      <c r="A27" s="134"/>
      <c r="B27" s="67"/>
      <c r="C27" s="67"/>
      <c r="D27" s="15"/>
      <c r="E27" s="14"/>
      <c r="I27" s="67"/>
      <c r="J27" s="67"/>
      <c r="K27" s="67"/>
    </row>
    <row r="28" ht="15.75" spans="1:15">
      <c r="A28" s="134"/>
      <c r="B28" s="67">
        <v>36268.75</v>
      </c>
      <c r="C28" s="67"/>
      <c r="D28" s="15"/>
      <c r="E28" s="15"/>
      <c r="I28" s="67"/>
      <c r="J28" s="67"/>
      <c r="K28" s="67"/>
    </row>
    <row r="29" ht="15.75" spans="1:15">
      <c r="A29" s="134"/>
      <c r="B29" s="67"/>
      <c r="C29" s="67"/>
      <c r="D29" s="15"/>
      <c r="E29" s="15"/>
      <c r="I29" s="67"/>
      <c r="J29" s="67"/>
      <c r="K29" s="67"/>
    </row>
    <row r="30" ht="17.25" spans="1:15">
      <c r="C30" s="104"/>
      <c r="F30" s="1" t="s">
        <v>119</v>
      </c>
      <c r="G30" s="1" t="s">
        <v>119</v>
      </c>
      <c r="H30" s="1">
        <f>MAX(H2:H25)</f>
        <v>10675.5</v>
      </c>
      <c r="I30" s="1" t="s">
        <v>120</v>
      </c>
      <c r="J30" s="3" t="s">
        <v>121</v>
      </c>
      <c r="L30" s="135"/>
      <c r="M30" s="136"/>
      <c r="N30" s="135"/>
      <c r="O30" s="137"/>
    </row>
    <row r="31" ht="17.25" spans="1:15">
      <c r="A31" s="14" t="s">
        <v>122</v>
      </c>
      <c r="B31" s="14" t="s">
        <v>123</v>
      </c>
      <c r="C31" s="104"/>
      <c r="F31" s="1" t="s">
        <v>124</v>
      </c>
      <c r="G31" s="1" t="s">
        <v>125</v>
      </c>
      <c r="H31" s="1">
        <f>H30-E34</f>
        <v>1675.5</v>
      </c>
      <c r="I31" s="1">
        <f>H31/F32</f>
        <v>5.585</v>
      </c>
      <c r="J31" s="35">
        <f>CEILING(I31,1)</f>
        <v>6</v>
      </c>
      <c r="L31" s="135"/>
      <c r="M31" s="136"/>
      <c r="N31" s="135"/>
      <c r="O31" s="137"/>
    </row>
    <row r="32" ht="17.25" spans="1:15">
      <c r="A32" s="14" t="s">
        <v>43</v>
      </c>
      <c r="B32" s="80">
        <f t="shared" ref="B32:B33" si="8">D45</f>
        <v>600</v>
      </c>
      <c r="C32" s="104"/>
      <c r="D32" s="1" t="s">
        <v>126</v>
      </c>
      <c r="E32" s="1">
        <f t="array" ref="E32:J32">TRANSPOSE(B32:B37)</f>
        <v>600</v>
      </c>
      <c r="F32" s="1">
        <v>300</v>
      </c>
      <c r="G32" s="138">
        <v>0</v>
      </c>
      <c r="H32" s="138">
        <v>900</v>
      </c>
      <c r="I32">
        <v>15</v>
      </c>
      <c r="J32">
        <v>0.5</v>
      </c>
      <c r="L32" s="135"/>
      <c r="M32" s="136"/>
      <c r="N32" s="135"/>
      <c r="O32" s="137"/>
    </row>
    <row r="33" ht="17.25" spans="1:25">
      <c r="A33" s="14" t="s">
        <v>45</v>
      </c>
      <c r="B33" s="80">
        <f t="shared" si="8"/>
        <v>300</v>
      </c>
      <c r="C33" s="104"/>
      <c r="D33" s="1" t="s">
        <v>127</v>
      </c>
      <c r="E33" s="1">
        <f>F45</f>
        <v>9000</v>
      </c>
      <c r="F33" s="1">
        <f>F46</f>
        <v>4500</v>
      </c>
      <c r="G33" s="1"/>
      <c r="H33" s="1"/>
      <c r="L33" s="135"/>
      <c r="M33" s="136"/>
      <c r="N33" s="135"/>
      <c r="O33" s="137"/>
    </row>
    <row r="34" ht="15.75" spans="1:25">
      <c r="A34" s="14"/>
      <c r="B34" s="80"/>
      <c r="C34" s="104"/>
      <c r="D34" s="1" t="s">
        <v>128</v>
      </c>
      <c r="E34" s="1">
        <f>E33</f>
        <v>9000</v>
      </c>
      <c r="F34" s="1">
        <f>F35*F32</f>
        <v>4500</v>
      </c>
      <c r="G34" s="1"/>
      <c r="H34" s="1">
        <f>(E34+F34+G34)*0.5</f>
        <v>6750</v>
      </c>
    </row>
    <row r="35" spans="1:25">
      <c r="A35" s="14" t="s">
        <v>129</v>
      </c>
      <c r="B35" s="14">
        <f>SUM(B32:B34)</f>
        <v>900</v>
      </c>
      <c r="C35" s="104"/>
      <c r="D35" s="1" t="s">
        <v>111</v>
      </c>
      <c r="E35" s="3">
        <f>E45</f>
        <v>15</v>
      </c>
      <c r="F35" s="139">
        <f>E35</f>
        <v>15</v>
      </c>
      <c r="G35" s="3"/>
      <c r="H35" s="1"/>
    </row>
    <row r="36" ht="15.75" spans="1:25">
      <c r="A36" s="14" t="s">
        <v>32</v>
      </c>
      <c r="B36" s="80">
        <f>$E$45</f>
        <v>15</v>
      </c>
      <c r="C36" s="104"/>
      <c r="E36" s="140"/>
      <c r="G36" s="141" t="str">
        <f>'0.输入区'!C37</f>
        <v>最小正备用</v>
      </c>
    </row>
    <row r="37" ht="17.25" spans="1:25">
      <c r="A37" s="14" t="s">
        <v>36</v>
      </c>
      <c r="B37" s="80">
        <v>0.5</v>
      </c>
      <c r="C37" s="104"/>
      <c r="E37" s="142"/>
      <c r="G37" s="143">
        <f>'0.输入区'!C38</f>
        <v>2025</v>
      </c>
      <c r="H37" s="144"/>
      <c r="J37" s="144"/>
    </row>
    <row r="38" spans="1:25">
      <c r="C38" s="104"/>
      <c r="G38" s="141" t="str">
        <f>'0.输入区'!C39</f>
        <v>负备用</v>
      </c>
    </row>
    <row r="39" ht="17.25" spans="1:25">
      <c r="C39" s="104"/>
      <c r="G39" s="143">
        <f>'0.输入区'!C40</f>
        <v>675</v>
      </c>
    </row>
    <row r="40" spans="1:25">
      <c r="C40" s="104"/>
    </row>
    <row r="41" ht="15.75" spans="1:25">
      <c r="A41" s="74" t="str">
        <f>'0.输入区'!A3</f>
        <v>用电负荷</v>
      </c>
      <c r="B41" s="75">
        <f>'0.输入区'!B3</f>
        <v>8782.5</v>
      </c>
      <c r="C41" s="75">
        <f>'0.输入区'!C3</f>
        <v>8773.5</v>
      </c>
      <c r="D41" s="75">
        <f>'0.输入区'!D3</f>
        <v>8754</v>
      </c>
      <c r="E41" s="75">
        <f>'0.输入区'!E3</f>
        <v>8737.5</v>
      </c>
      <c r="F41" s="75">
        <f>'0.输入区'!F3</f>
        <v>8767.5</v>
      </c>
      <c r="G41" s="75">
        <f>'0.输入区'!G3</f>
        <v>8833.5</v>
      </c>
      <c r="H41" s="75">
        <f>'0.输入区'!H3</f>
        <v>8916</v>
      </c>
      <c r="I41" s="75">
        <f>'0.输入区'!I3</f>
        <v>8968.5</v>
      </c>
      <c r="J41" s="75">
        <f>'0.输入区'!J3</f>
        <v>9001.5</v>
      </c>
      <c r="K41" s="75">
        <f>'0.输入区'!K3</f>
        <v>9031.5</v>
      </c>
      <c r="L41" s="75">
        <f>'0.输入区'!L3</f>
        <v>9018</v>
      </c>
      <c r="M41" s="75">
        <f>'0.输入区'!M3</f>
        <v>8974.5</v>
      </c>
      <c r="N41" s="75">
        <f>'0.输入区'!N3</f>
        <v>8896.5</v>
      </c>
      <c r="O41" s="75">
        <f>'0.输入区'!O3</f>
        <v>8893.5</v>
      </c>
      <c r="P41" s="75">
        <f>'0.输入区'!P3</f>
        <v>8964</v>
      </c>
      <c r="Q41" s="75">
        <f>'0.输入区'!Q3</f>
        <v>9126</v>
      </c>
      <c r="R41" s="75">
        <f>'0.输入区'!R3</f>
        <v>9355.5</v>
      </c>
      <c r="S41" s="75">
        <f>'0.输入区'!S3</f>
        <v>9558</v>
      </c>
      <c r="T41" s="75">
        <f>'0.输入区'!T3</f>
        <v>9693</v>
      </c>
      <c r="U41" s="75">
        <f>'0.输入区'!U3</f>
        <v>9703.5</v>
      </c>
      <c r="V41" s="75">
        <f>'0.输入区'!V3</f>
        <v>9609</v>
      </c>
      <c r="W41" s="75">
        <f>'0.输入区'!W3</f>
        <v>9426</v>
      </c>
      <c r="X41" s="75">
        <f>'0.输入区'!X3</f>
        <v>9199.5</v>
      </c>
      <c r="Y41" s="75">
        <f>'0.输入区'!Y3</f>
        <v>9016.5</v>
      </c>
    </row>
    <row r="42" ht="15.75" spans="1:25">
      <c r="A42" s="74" t="str">
        <f>'0.输入区'!A4</f>
        <v>新能源</v>
      </c>
      <c r="B42" s="75">
        <f>'0.输入区'!B4</f>
        <v>984</v>
      </c>
      <c r="C42" s="75">
        <f>'0.输入区'!C4</f>
        <v>966</v>
      </c>
      <c r="D42" s="75">
        <f>'0.输入区'!D4</f>
        <v>942</v>
      </c>
      <c r="E42" s="75">
        <f>'0.输入区'!E4</f>
        <v>918</v>
      </c>
      <c r="F42" s="75">
        <f>'0.输入区'!F4</f>
        <v>894</v>
      </c>
      <c r="G42" s="75">
        <f>'0.输入区'!G4</f>
        <v>885</v>
      </c>
      <c r="H42" s="75">
        <f>'0.输入区'!H4</f>
        <v>906</v>
      </c>
      <c r="I42" s="75">
        <f>'0.输入区'!I4</f>
        <v>966</v>
      </c>
      <c r="J42" s="75">
        <f>'0.输入区'!J4</f>
        <v>1059</v>
      </c>
      <c r="K42" s="75">
        <f>'0.输入区'!K4</f>
        <v>1170</v>
      </c>
      <c r="L42" s="75">
        <f>'0.输入区'!L4</f>
        <v>1275</v>
      </c>
      <c r="M42" s="75">
        <f>'0.输入区'!M4</f>
        <v>1350</v>
      </c>
      <c r="N42" s="75">
        <f>'0.输入区'!N4</f>
        <v>1392</v>
      </c>
      <c r="O42" s="75">
        <f>'0.输入区'!O4</f>
        <v>1404</v>
      </c>
      <c r="P42" s="75">
        <f>'0.输入区'!P4</f>
        <v>1383</v>
      </c>
      <c r="Q42" s="75">
        <f>'0.输入区'!Q4</f>
        <v>1329</v>
      </c>
      <c r="R42" s="75">
        <f>'0.输入区'!R4</f>
        <v>1254</v>
      </c>
      <c r="S42" s="75">
        <f>'0.输入区'!S4</f>
        <v>1170</v>
      </c>
      <c r="T42" s="75">
        <f>'0.输入区'!T4</f>
        <v>1098</v>
      </c>
      <c r="U42" s="75">
        <f>'0.输入区'!U4</f>
        <v>1053</v>
      </c>
      <c r="V42" s="75">
        <f>'0.输入区'!V4</f>
        <v>1041</v>
      </c>
      <c r="W42" s="75">
        <f>'0.输入区'!W4</f>
        <v>1053</v>
      </c>
      <c r="X42" s="75">
        <f>'0.输入区'!X4</f>
        <v>1098</v>
      </c>
      <c r="Y42" s="75">
        <f>'0.输入区'!Y4</f>
        <v>1152</v>
      </c>
    </row>
    <row r="43" spans="1:25">
      <c r="C43" s="104"/>
    </row>
    <row r="44" ht="15.75" spans="1:25">
      <c r="A44" s="74" t="s">
        <v>28</v>
      </c>
      <c r="B44" s="74" t="s">
        <v>29</v>
      </c>
      <c r="C44" s="74" t="s">
        <v>30</v>
      </c>
      <c r="D44" s="74" t="s">
        <v>31</v>
      </c>
      <c r="E44" s="74" t="s">
        <v>32</v>
      </c>
      <c r="F44" s="74" t="s">
        <v>33</v>
      </c>
      <c r="G44" s="74" t="s">
        <v>34</v>
      </c>
      <c r="H44" s="74" t="s">
        <v>35</v>
      </c>
      <c r="I44" s="74" t="s">
        <v>36</v>
      </c>
      <c r="J44" s="74" t="s">
        <v>130</v>
      </c>
      <c r="K44" s="74" t="s">
        <v>37</v>
      </c>
      <c r="L44" s="74" t="s">
        <v>38</v>
      </c>
      <c r="M44" s="74" t="s">
        <v>39</v>
      </c>
      <c r="N44" s="74" t="s">
        <v>40</v>
      </c>
      <c r="O44" s="74" t="s">
        <v>41</v>
      </c>
    </row>
    <row r="45" ht="15.75" spans="1:25">
      <c r="A45" s="74" t="str">
        <f>'0.输入区'!A8</f>
        <v>G1</v>
      </c>
      <c r="B45" s="74">
        <f>'0.输入区'!B8</f>
        <v>1</v>
      </c>
      <c r="C45" s="74" t="str">
        <f>'0.输入区'!C8</f>
        <v>燃煤</v>
      </c>
      <c r="D45" s="74">
        <f>'0.输入区'!D8</f>
        <v>600</v>
      </c>
      <c r="E45" s="74">
        <f>'0.输入区'!E8</f>
        <v>15</v>
      </c>
      <c r="F45" s="74">
        <f>'0.输入区'!F8</f>
        <v>9000</v>
      </c>
      <c r="G45" s="74">
        <f>'0.输入区'!G8</f>
        <v>3600</v>
      </c>
      <c r="H45" s="74">
        <f>'0.输入区'!H8</f>
        <v>1</v>
      </c>
      <c r="I45" s="74">
        <f>'0.输入区'!I8</f>
        <v>0.5</v>
      </c>
      <c r="J45" s="74">
        <f>'0.输入区'!J8</f>
        <v>0.000127</v>
      </c>
      <c r="K45" s="74">
        <f>'0.输入区'!K8</f>
        <v>0.2266</v>
      </c>
      <c r="L45" s="74">
        <f>'0.输入区'!L8</f>
        <v>0</v>
      </c>
      <c r="M45" s="74">
        <f>'0.输入区'!M8</f>
        <v>30</v>
      </c>
      <c r="N45" s="74">
        <f>'0.输入区'!N8</f>
        <v>20</v>
      </c>
      <c r="O45" s="74">
        <f>'0.输入区'!O8</f>
        <v>0</v>
      </c>
    </row>
    <row r="46" ht="15.75" spans="1:25">
      <c r="A46" s="74" t="str">
        <f>'0.输入区'!A9</f>
        <v>G2</v>
      </c>
      <c r="B46" s="74">
        <f>'0.输入区'!B9</f>
        <v>3</v>
      </c>
      <c r="C46" s="74" t="str">
        <f>'0.输入区'!C9</f>
        <v>燃煤</v>
      </c>
      <c r="D46" s="74">
        <f>'0.输入区'!D9</f>
        <v>300</v>
      </c>
      <c r="E46" s="74">
        <f>'0.输入区'!E9</f>
        <v>15</v>
      </c>
      <c r="F46" s="74">
        <f>'0.输入区'!F9</f>
        <v>4500</v>
      </c>
      <c r="G46" s="74">
        <f>'0.输入区'!G9</f>
        <v>2500</v>
      </c>
      <c r="H46" s="74">
        <f>'0.输入区'!H9</f>
        <v>1</v>
      </c>
      <c r="I46" s="74">
        <f>'0.输入区'!I9</f>
        <v>0.5</v>
      </c>
      <c r="J46" s="74">
        <f>'0.输入区'!J9</f>
        <v>0.000171</v>
      </c>
      <c r="K46" s="74">
        <f>'0.输入区'!K9</f>
        <v>0.2873</v>
      </c>
      <c r="L46" s="74">
        <f>'0.输入区'!L9</f>
        <v>0</v>
      </c>
      <c r="M46" s="74">
        <f>'0.输入区'!M9</f>
        <v>31</v>
      </c>
      <c r="N46" s="74">
        <f>'0.输入区'!N9</f>
        <v>20</v>
      </c>
      <c r="O46" s="74">
        <f>'0.输入区'!O9</f>
        <v>0</v>
      </c>
    </row>
    <row r="47" ht="15.75" spans="1:25">
      <c r="A47" s="74" t="str">
        <f>'0.输入区'!A10</f>
        <v>G3</v>
      </c>
      <c r="B47" s="74">
        <f>'0.输入区'!B10</f>
        <v>4</v>
      </c>
      <c r="C47" s="74" t="str">
        <f>'0.输入区'!C10</f>
        <v>风电</v>
      </c>
      <c r="D47" s="74">
        <f>'0.输入区'!D10</f>
        <v>200</v>
      </c>
      <c r="E47" s="74">
        <f>'0.输入区'!E10</f>
        <v>15</v>
      </c>
      <c r="F47" s="74">
        <f>'0.输入区'!F10</f>
        <v>3000</v>
      </c>
      <c r="G47" s="74">
        <f>'0.输入区'!G10</f>
        <v>0</v>
      </c>
      <c r="H47" s="74">
        <f>'0.输入区'!H10</f>
        <v>1</v>
      </c>
      <c r="I47" s="74">
        <f>'0.输入区'!I10</f>
        <v>0</v>
      </c>
      <c r="J47" s="74">
        <f>'0.输入区'!J10</f>
        <v>0</v>
      </c>
      <c r="K47" s="74">
        <f>'0.输入区'!K10</f>
        <v>0</v>
      </c>
      <c r="L47" s="74">
        <f>'0.输入区'!L10</f>
        <v>0</v>
      </c>
      <c r="M47" s="74">
        <f>'0.输入区'!M10</f>
        <v>0</v>
      </c>
      <c r="N47" s="74">
        <f>'0.输入区'!N10</f>
        <v>0</v>
      </c>
      <c r="O47" s="74">
        <f>'0.输入区'!O10</f>
        <v>0</v>
      </c>
    </row>
    <row r="48" ht="15.75" spans="1:25">
      <c r="A48" s="74" t="str">
        <f>'0.输入区'!A11</f>
        <v>G4</v>
      </c>
      <c r="B48" s="74">
        <f>'0.输入区'!B11</f>
        <v>2</v>
      </c>
      <c r="C48" s="74">
        <f>'0.输入区'!C11</f>
        <v>0</v>
      </c>
      <c r="D48" s="74">
        <f>'0.输入区'!D11</f>
        <v>0</v>
      </c>
      <c r="E48" s="74">
        <f>'0.输入区'!E11</f>
        <v>0</v>
      </c>
      <c r="F48" s="74">
        <f>'0.输入区'!F11</f>
        <v>0</v>
      </c>
      <c r="G48" s="74">
        <f>'0.输入区'!G11</f>
        <v>0</v>
      </c>
      <c r="H48" s="74">
        <f>'0.输入区'!H11</f>
        <v>0</v>
      </c>
      <c r="I48" s="74">
        <f>'0.输入区'!I11</f>
        <v>0</v>
      </c>
      <c r="J48" s="74">
        <f>'0.输入区'!J11</f>
        <v>0</v>
      </c>
      <c r="K48" s="74">
        <f>'0.输入区'!K11</f>
        <v>0</v>
      </c>
      <c r="L48" s="74">
        <f>'0.输入区'!L11</f>
        <v>0</v>
      </c>
      <c r="M48" s="74">
        <f>'0.输入区'!M11</f>
        <v>0</v>
      </c>
      <c r="N48" s="74">
        <f>'0.输入区'!N11</f>
        <v>0</v>
      </c>
      <c r="O48" s="74">
        <f>'0.输入区'!O11</f>
        <v>0</v>
      </c>
    </row>
    <row r="49" ht="15.75" spans="1:15">
      <c r="A49" s="74">
        <f>'0.输入区'!A12</f>
        <v>0</v>
      </c>
      <c r="B49" s="74" t="e">
        <f>'0.输入区'!#REF!</f>
        <v>#REF!</v>
      </c>
      <c r="C49" s="74">
        <f>'0.输入区'!C12</f>
        <v>0</v>
      </c>
      <c r="D49" s="74">
        <f>'0.输入区'!D12</f>
        <v>0</v>
      </c>
      <c r="E49" s="74">
        <f>'0.输入区'!E12</f>
        <v>0</v>
      </c>
      <c r="F49" s="74">
        <f>'0.输入区'!F12</f>
        <v>0</v>
      </c>
      <c r="G49" s="74">
        <f>'0.输入区'!G12</f>
        <v>0</v>
      </c>
      <c r="H49" s="74">
        <f>'0.输入区'!H12</f>
        <v>0</v>
      </c>
      <c r="I49" s="74">
        <f>'0.输入区'!I12</f>
        <v>0</v>
      </c>
      <c r="J49" s="74">
        <f>'0.输入区'!J12</f>
        <v>0</v>
      </c>
      <c r="K49" s="74">
        <f>'0.输入区'!K12</f>
        <v>0</v>
      </c>
      <c r="L49" s="74">
        <f>'0.输入区'!L12</f>
        <v>0</v>
      </c>
      <c r="M49" s="74">
        <f>'0.输入区'!M12</f>
        <v>0</v>
      </c>
      <c r="N49" s="74">
        <f>'0.输入区'!N12</f>
        <v>0</v>
      </c>
      <c r="O49" s="74">
        <f>'0.输入区'!O12</f>
        <v>0</v>
      </c>
    </row>
    <row r="50" ht="15.75" spans="1:15">
      <c r="A50" s="74">
        <f>'0.输入区'!A13</f>
        <v>0</v>
      </c>
      <c r="B50" s="74">
        <f>'0.输入区'!B12</f>
        <v>0</v>
      </c>
      <c r="C50" s="74">
        <f>'0.输入区'!C13</f>
        <v>0</v>
      </c>
      <c r="D50" s="74">
        <f>'0.输入区'!D13</f>
        <v>0</v>
      </c>
      <c r="E50" s="74">
        <f>'0.输入区'!E13</f>
        <v>0</v>
      </c>
      <c r="F50" s="74">
        <f>'0.输入区'!F13</f>
        <v>0</v>
      </c>
      <c r="G50" s="74">
        <f>'0.输入区'!G13</f>
        <v>0</v>
      </c>
      <c r="H50" s="74">
        <f>'0.输入区'!H13</f>
        <v>0</v>
      </c>
      <c r="I50" s="74">
        <f>'0.输入区'!I13</f>
        <v>0</v>
      </c>
      <c r="J50" s="74">
        <f>'0.输入区'!J13</f>
        <v>0</v>
      </c>
      <c r="K50" s="74" t="e">
        <f>'0.输入区'!#REF!</f>
        <v>#REF!</v>
      </c>
      <c r="L50" s="74">
        <f>'0.输入区'!K13</f>
        <v>0</v>
      </c>
      <c r="M50" s="74">
        <f>'0.输入区'!M13</f>
        <v>0</v>
      </c>
      <c r="N50" s="74">
        <f>'0.输入区'!N13</f>
        <v>0</v>
      </c>
      <c r="O50" s="145">
        <f>'0.输入区'!O13</f>
        <v>0</v>
      </c>
    </row>
    <row r="51" spans="1:15">
      <c r="A51">
        <f>'0.输入区'!A14</f>
        <v>0</v>
      </c>
      <c r="B51">
        <f>'0.输入区'!B14</f>
        <v>0</v>
      </c>
      <c r="C51" s="104">
        <f>'0.输入区'!C14</f>
        <v>0</v>
      </c>
      <c r="D51">
        <f>'0.输入区'!D14</f>
        <v>0</v>
      </c>
      <c r="E51">
        <f>'0.输入区'!E14</f>
        <v>0</v>
      </c>
      <c r="F51">
        <f>'0.输入区'!F14</f>
        <v>0</v>
      </c>
      <c r="G51">
        <f>'0.输入区'!G14</f>
        <v>0</v>
      </c>
      <c r="H51">
        <f>'0.输入区'!H14</f>
        <v>0</v>
      </c>
      <c r="I51">
        <f>'0.输入区'!I14</f>
        <v>0</v>
      </c>
      <c r="J51">
        <f>'0.输入区'!J14</f>
        <v>0</v>
      </c>
      <c r="K51">
        <f>'0.输入区'!K14</f>
        <v>0</v>
      </c>
      <c r="L51">
        <f>'0.输入区'!L14</f>
        <v>0</v>
      </c>
      <c r="M51">
        <f>'0.输入区'!M14</f>
        <v>0</v>
      </c>
      <c r="N51">
        <f>'0.输入区'!N14</f>
        <v>0</v>
      </c>
      <c r="O51">
        <f>'0.输入区'!O14</f>
        <v>0</v>
      </c>
    </row>
    <row r="52" spans="1:15">
      <c r="C52" s="104"/>
    </row>
    <row r="53" ht="15.75" spans="1:15">
      <c r="A53" s="146" t="s">
        <v>28</v>
      </c>
      <c r="B53" s="146" t="s">
        <v>29</v>
      </c>
      <c r="C53" s="146" t="s">
        <v>50</v>
      </c>
      <c r="D53" s="146" t="s">
        <v>131</v>
      </c>
      <c r="E53" s="146" t="s">
        <v>132</v>
      </c>
      <c r="F53" s="74"/>
      <c r="G53" s="74"/>
      <c r="H53" s="74"/>
    </row>
    <row r="54" ht="15.75" spans="1:15">
      <c r="A54" s="74" t="str">
        <f>'0.输入区'!A18</f>
        <v>D1</v>
      </c>
      <c r="B54" s="74">
        <f>'0.输入区'!B18</f>
        <v>5</v>
      </c>
      <c r="C54" s="74">
        <f>'0.输入区'!C18</f>
        <v>50</v>
      </c>
      <c r="D54" s="74">
        <f>'0.输入区'!D18</f>
        <v>15</v>
      </c>
      <c r="E54" s="74">
        <f>'0.输入区'!E18</f>
        <v>200</v>
      </c>
      <c r="F54" s="74">
        <f>'0.输入区'!F18</f>
        <v>0</v>
      </c>
      <c r="G54" s="74">
        <f>'0.输入区'!G18</f>
        <v>0</v>
      </c>
      <c r="H54" s="74">
        <f>'0.输入区'!H18</f>
        <v>0</v>
      </c>
    </row>
    <row r="55" ht="15.75" spans="1:15">
      <c r="A55" s="74" t="str">
        <f>'0.输入区'!A19</f>
        <v>D2</v>
      </c>
      <c r="B55" s="74">
        <f>'0.输入区'!B19</f>
        <v>2</v>
      </c>
      <c r="C55" s="74">
        <f>'0.输入区'!C19</f>
        <v>50</v>
      </c>
      <c r="D55" s="74">
        <f>'0.输入区'!D19</f>
        <v>15</v>
      </c>
      <c r="E55" s="74">
        <f>'0.输入区'!E19</f>
        <v>350</v>
      </c>
      <c r="F55" s="74">
        <f>'0.输入区'!F19</f>
        <v>0</v>
      </c>
      <c r="G55" s="74">
        <f>'0.输入区'!G19</f>
        <v>0</v>
      </c>
      <c r="H55" s="74">
        <f>'0.输入区'!H19</f>
        <v>0</v>
      </c>
    </row>
    <row r="56" ht="15.75" spans="1:15">
      <c r="A56" s="74" t="str">
        <f>'0.输入区'!A20</f>
        <v>D3</v>
      </c>
      <c r="B56" s="74">
        <f>'0.输入区'!B20</f>
        <v>3</v>
      </c>
      <c r="C56" s="74">
        <f>'0.输入区'!C20</f>
        <v>50</v>
      </c>
      <c r="D56" s="74">
        <f>'0.输入区'!D20</f>
        <v>15</v>
      </c>
      <c r="E56" s="74">
        <f>'0.输入区'!E20</f>
        <v>350</v>
      </c>
      <c r="F56" s="74">
        <f>'0.输入区'!F20</f>
        <v>0</v>
      </c>
      <c r="G56" s="74">
        <f>'0.输入区'!G20</f>
        <v>0</v>
      </c>
      <c r="H56" s="74">
        <f>'0.输入区'!H20</f>
        <v>0</v>
      </c>
    </row>
    <row r="57" ht="15.75" spans="1:15">
      <c r="A57" s="74" t="str">
        <f>'0.输入区'!A21</f>
        <v>D4</v>
      </c>
      <c r="B57" s="74">
        <f>'0.输入区'!B21</f>
        <v>2</v>
      </c>
      <c r="C57" s="74">
        <f>'0.输入区'!C21</f>
        <v>0</v>
      </c>
      <c r="D57" s="74">
        <f>'0.输入区'!D21</f>
        <v>0</v>
      </c>
      <c r="E57" s="74">
        <f>'0.输入区'!E21</f>
        <v>0</v>
      </c>
      <c r="F57" s="74">
        <f>'0.输入区'!F21</f>
        <v>0</v>
      </c>
      <c r="G57" s="74">
        <f>'0.输入区'!G21</f>
        <v>0</v>
      </c>
      <c r="H57" s="74">
        <f>'0.输入区'!H21</f>
        <v>0</v>
      </c>
    </row>
    <row r="58" ht="15.75" spans="1:15">
      <c r="A58" s="74">
        <f>'0.输入区'!A22</f>
        <v>0</v>
      </c>
      <c r="B58" s="74">
        <f>'0.输入区'!B22</f>
        <v>0</v>
      </c>
      <c r="C58" s="74">
        <f>'0.输入区'!C22</f>
        <v>0</v>
      </c>
      <c r="D58" s="74">
        <f>'0.输入区'!D22</f>
        <v>0</v>
      </c>
      <c r="E58" s="74">
        <f>'0.输入区'!E22</f>
        <v>0</v>
      </c>
      <c r="F58" s="74">
        <f>'0.输入区'!F22</f>
        <v>0</v>
      </c>
      <c r="G58" s="74">
        <f>'0.输入区'!G22</f>
        <v>0</v>
      </c>
      <c r="H58" s="74">
        <f>'0.输入区'!H22</f>
        <v>0</v>
      </c>
    </row>
    <row r="59" ht="15.75" spans="1:15">
      <c r="A59" s="74">
        <f>'0.输入区'!A23</f>
        <v>0</v>
      </c>
      <c r="B59" s="74">
        <f>'0.输入区'!B23</f>
        <v>0</v>
      </c>
      <c r="C59" s="74">
        <f>'0.输入区'!C23</f>
        <v>0</v>
      </c>
      <c r="D59" s="74">
        <f>'0.输入区'!D23</f>
        <v>0</v>
      </c>
      <c r="E59" s="74">
        <f>'0.输入区'!E23</f>
        <v>0</v>
      </c>
      <c r="F59" s="74">
        <f>'0.输入区'!F23</f>
        <v>0</v>
      </c>
      <c r="G59" s="74">
        <f>'0.输入区'!G23</f>
        <v>0</v>
      </c>
      <c r="H59" s="74">
        <f>'0.输入区'!H23</f>
        <v>0</v>
      </c>
    </row>
    <row r="60" ht="15.75" spans="1:15">
      <c r="A60" s="74">
        <f>'0.输入区'!A24</f>
        <v>0</v>
      </c>
      <c r="B60" s="74">
        <f>'0.输入区'!B24</f>
        <v>0</v>
      </c>
      <c r="C60" s="74">
        <f>'0.输入区'!C24</f>
        <v>0</v>
      </c>
      <c r="D60" s="74">
        <f>'0.输入区'!D24</f>
        <v>0</v>
      </c>
      <c r="E60" s="74">
        <f>'0.输入区'!E24</f>
        <v>0</v>
      </c>
      <c r="F60" s="74">
        <f>'0.输入区'!F24</f>
        <v>0</v>
      </c>
      <c r="G60" s="74">
        <f>'0.输入区'!G24</f>
        <v>0</v>
      </c>
      <c r="H60" s="74">
        <f>'0.输入区'!H24</f>
        <v>0</v>
      </c>
    </row>
    <row r="61" ht="15.75" spans="1:15">
      <c r="A61" s="74">
        <f>'0.输入区'!A25</f>
        <v>0</v>
      </c>
      <c r="B61" s="74">
        <f>'0.输入区'!B25</f>
        <v>0</v>
      </c>
      <c r="C61" s="74">
        <f>'0.输入区'!C25</f>
        <v>0</v>
      </c>
      <c r="D61" s="74">
        <f>'0.输入区'!D25</f>
        <v>0</v>
      </c>
      <c r="E61" s="74">
        <f>'0.输入区'!E25</f>
        <v>0</v>
      </c>
      <c r="F61" s="74">
        <f>'0.输入区'!F25</f>
        <v>0</v>
      </c>
      <c r="G61" s="74">
        <f>'0.输入区'!G25</f>
        <v>0</v>
      </c>
      <c r="H61" s="74">
        <f>'0.输入区'!H25</f>
        <v>0</v>
      </c>
    </row>
    <row r="62" ht="15.75" spans="1:15">
      <c r="A62" s="74">
        <f>'0.输入区'!A26</f>
        <v>0</v>
      </c>
      <c r="B62" s="74">
        <f>'0.输入区'!B26</f>
        <v>0</v>
      </c>
      <c r="C62" s="74">
        <f>'0.输入区'!C26</f>
        <v>0</v>
      </c>
      <c r="D62" s="74">
        <f>'0.输入区'!D26</f>
        <v>0</v>
      </c>
      <c r="E62" s="74">
        <f>'0.输入区'!E26</f>
        <v>0</v>
      </c>
      <c r="F62" s="74">
        <f>'0.输入区'!F26</f>
        <v>0</v>
      </c>
      <c r="G62" s="74">
        <f>'0.输入区'!G26</f>
        <v>0</v>
      </c>
      <c r="H62" s="74">
        <f>'0.输入区'!H26</f>
        <v>0</v>
      </c>
    </row>
    <row r="63" ht="15.75" spans="1:15">
      <c r="A63" s="74">
        <f>'0.输入区'!A27</f>
        <v>0</v>
      </c>
      <c r="B63" s="74">
        <f>'0.输入区'!B27</f>
        <v>0</v>
      </c>
      <c r="C63" s="74">
        <f>'0.输入区'!C27</f>
        <v>0</v>
      </c>
      <c r="D63" s="74">
        <f>'0.输入区'!D27</f>
        <v>0</v>
      </c>
      <c r="E63" s="74">
        <f>'0.输入区'!E27</f>
        <v>0</v>
      </c>
      <c r="F63" s="74">
        <f>'0.输入区'!F27</f>
        <v>0</v>
      </c>
      <c r="G63" s="74">
        <f>'0.输入区'!G27</f>
        <v>0</v>
      </c>
      <c r="H63" s="74">
        <f>'0.输入区'!H27</f>
        <v>0</v>
      </c>
    </row>
    <row r="64" ht="15.75" spans="1:15">
      <c r="A64" s="74">
        <f>'0.输入区'!A28</f>
        <v>0</v>
      </c>
      <c r="B64" s="74">
        <f>'0.输入区'!B28</f>
        <v>0</v>
      </c>
      <c r="C64" s="74">
        <f>'0.输入区'!C28</f>
        <v>0</v>
      </c>
      <c r="D64" s="74">
        <f>'0.输入区'!D28</f>
        <v>0</v>
      </c>
      <c r="E64" s="74">
        <f>'0.输入区'!E28</f>
        <v>0</v>
      </c>
      <c r="F64" s="74">
        <f>'0.输入区'!F29</f>
        <v>0</v>
      </c>
      <c r="G64" s="74">
        <f>'0.输入区'!G29</f>
        <v>0</v>
      </c>
      <c r="H64" s="74">
        <f>'0.输入区'!H29</f>
        <v>0</v>
      </c>
    </row>
    <row r="65" ht="15.75" spans="1:8">
      <c r="A65" s="74">
        <f>'0.输入区'!A30</f>
        <v>0</v>
      </c>
      <c r="B65" s="74">
        <f>'0.输入区'!B30</f>
        <v>0</v>
      </c>
      <c r="C65" s="74">
        <f>'0.输入区'!C30</f>
        <v>0</v>
      </c>
      <c r="D65" s="74">
        <f>'0.输入区'!D30</f>
        <v>0</v>
      </c>
      <c r="E65" s="74">
        <f>'0.输入区'!E30</f>
        <v>0</v>
      </c>
      <c r="F65" s="74">
        <f>'0.输入区'!F30</f>
        <v>0</v>
      </c>
      <c r="G65" s="74">
        <f>'0.输入区'!G30</f>
        <v>0</v>
      </c>
      <c r="H65" s="74">
        <f>'0.输入区'!H30</f>
        <v>0</v>
      </c>
    </row>
    <row r="66" ht="15.75" spans="1:8">
      <c r="A66" s="74">
        <f>'0.输入区'!A34</f>
        <v>0</v>
      </c>
      <c r="B66" s="74">
        <f>'0.输入区'!B34</f>
        <v>0</v>
      </c>
      <c r="C66" s="74">
        <f>'0.输入区'!C34</f>
        <v>0</v>
      </c>
      <c r="D66" s="74">
        <f>'0.输入区'!D34</f>
        <v>0</v>
      </c>
      <c r="E66" s="74">
        <f>'0.输入区'!E34</f>
        <v>0</v>
      </c>
      <c r="F66" s="74">
        <f>'0.输入区'!F34</f>
        <v>0</v>
      </c>
      <c r="G66" s="74">
        <f>'0.输入区'!G34</f>
        <v>0</v>
      </c>
      <c r="H66" s="74">
        <f>'0.输入区'!B45</f>
        <v>899.12</v>
      </c>
    </row>
    <row r="69" ht="18" spans="1:8">
      <c r="A69" s="47" t="s">
        <v>133</v>
      </c>
      <c r="B69" s="47"/>
      <c r="C69" s="47"/>
    </row>
    <row r="70" ht="18" spans="1:8">
      <c r="A70" s="47" t="s">
        <v>29</v>
      </c>
      <c r="B70" s="47"/>
      <c r="C70" s="47"/>
    </row>
  </sheetData>
  <mergeCells count="2">
    <mergeCell ref="L30:L33"/>
    <mergeCell ref="N30:N3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R83"/>
  <sheetViews>
    <sheetView workbookViewId="0">
      <selection activeCell="L2" sqref="L2"/>
    </sheetView>
  </sheetViews>
  <sheetFormatPr defaultColWidth="9" defaultRowHeight="14.25"/>
  <cols>
    <col min="1" max="1" width="16.1583333333333" customWidth="1"/>
    <col min="2" max="2" width="20.1583333333333" customWidth="1"/>
    <col min="3" max="3" width="15.8333333333333" customWidth="1"/>
    <col min="4" max="4" width="13.8333333333333" customWidth="1"/>
    <col min="6" max="6" width="15.1583333333333" customWidth="1"/>
    <col min="8" max="8" width="13.6583333333333"/>
    <col min="9" max="9" width="16.3333333333333" customWidth="1"/>
    <col min="10" max="10" width="12" customWidth="1"/>
    <col min="11" max="11" width="12.3333333333333" customWidth="1"/>
    <col min="12" max="12" width="19.825" customWidth="1"/>
    <col min="13" max="13" width="11.3333333333333" customWidth="1"/>
    <col min="14" max="14" width="17.6583333333333" customWidth="1"/>
    <col min="15" max="15" width="32.5" customWidth="1"/>
    <col min="18" max="18" width="12.7833333333333"/>
  </cols>
  <sheetData>
    <row r="1" ht="15.75" spans="1:18">
      <c r="A1" s="121" t="s">
        <v>126</v>
      </c>
      <c r="B1" s="121" t="s">
        <v>123</v>
      </c>
      <c r="C1" s="121" t="s">
        <v>134</v>
      </c>
      <c r="D1" s="121" t="s">
        <v>135</v>
      </c>
      <c r="E1" s="121" t="s">
        <v>136</v>
      </c>
      <c r="F1" s="121" t="s">
        <v>137</v>
      </c>
      <c r="G1" s="121" t="s">
        <v>138</v>
      </c>
      <c r="H1" s="121" t="s">
        <v>139</v>
      </c>
      <c r="I1" s="121" t="s">
        <v>140</v>
      </c>
      <c r="J1" s="121" t="s">
        <v>141</v>
      </c>
      <c r="K1" s="121" t="s">
        <v>142</v>
      </c>
      <c r="L1" s="121" t="s">
        <v>143</v>
      </c>
      <c r="M1" s="79" t="s">
        <v>144</v>
      </c>
      <c r="N1" s="79" t="s">
        <v>145</v>
      </c>
      <c r="O1" s="79" t="s">
        <v>146</v>
      </c>
    </row>
    <row r="2" ht="15.75" spans="1:18">
      <c r="A2" s="60" t="s">
        <v>43</v>
      </c>
      <c r="B2" s="14">
        <f>D57</f>
        <v>600</v>
      </c>
      <c r="C2" s="27">
        <f>J57</f>
        <v>0.000127</v>
      </c>
      <c r="D2" s="27">
        <f>K57</f>
        <v>0.2266</v>
      </c>
      <c r="E2" s="27">
        <f>M57</f>
        <v>30</v>
      </c>
      <c r="F2" s="27">
        <f>N57</f>
        <v>20</v>
      </c>
      <c r="G2" s="80">
        <f>E82</f>
        <v>903.35</v>
      </c>
      <c r="H2" s="122">
        <f>B2*0.5</f>
        <v>300</v>
      </c>
      <c r="I2" s="42">
        <f>H2+$J$40</f>
        <v>375</v>
      </c>
      <c r="J2" s="42">
        <f>(2*C2*(I2)+D2)*G2+E2+F2</f>
        <v>340.7431975</v>
      </c>
      <c r="K2" s="14">
        <f>$J$40*G50</f>
        <v>1125</v>
      </c>
      <c r="L2" s="63">
        <f>(C2*H2+D2)*G2+E2+F2</f>
        <v>289.116745</v>
      </c>
      <c r="M2" s="80">
        <f t="shared" ref="M2:M10" si="0">B2</f>
        <v>600</v>
      </c>
      <c r="N2" s="80">
        <f t="shared" ref="N2:N10" si="1">J2</f>
        <v>340.7431975</v>
      </c>
      <c r="O2" s="80">
        <f t="shared" ref="O2:O10" si="2">K2</f>
        <v>1125</v>
      </c>
      <c r="P2" cm="1">
        <f t="array" ref="P2:P19">ROUND(N2:N19,1)</f>
        <v>340.7</v>
      </c>
    </row>
    <row r="3" ht="15.75" spans="1:18">
      <c r="A3" s="60"/>
      <c r="B3" s="14">
        <f t="shared" ref="B3:D5" si="3">B2</f>
        <v>600</v>
      </c>
      <c r="C3" s="27">
        <f t="shared" si="3"/>
        <v>0.000127</v>
      </c>
      <c r="D3" s="27">
        <f t="shared" si="3"/>
        <v>0.2266</v>
      </c>
      <c r="E3" s="27">
        <f t="shared" ref="E3:G3" si="4">E2</f>
        <v>30</v>
      </c>
      <c r="F3" s="27">
        <f t="shared" si="4"/>
        <v>20</v>
      </c>
      <c r="G3" s="80">
        <f t="shared" si="4"/>
        <v>903.35</v>
      </c>
      <c r="H3" s="123">
        <f>I2</f>
        <v>375</v>
      </c>
      <c r="I3" s="42">
        <f>H3+$J$40</f>
        <v>450</v>
      </c>
      <c r="J3" s="42">
        <f>(2*C3*(I3)+D3)*G3+E3+F3</f>
        <v>357.952015</v>
      </c>
      <c r="K3" s="14">
        <f>K2</f>
        <v>1125</v>
      </c>
      <c r="L3" s="63">
        <f>(2*C3*(H2)+D3)*G3+E3+F3</f>
        <v>323.53438</v>
      </c>
      <c r="M3" s="14">
        <f t="shared" si="0"/>
        <v>600</v>
      </c>
      <c r="N3" s="14">
        <f t="shared" si="1"/>
        <v>357.952015</v>
      </c>
      <c r="O3" s="14">
        <f t="shared" si="2"/>
        <v>1125</v>
      </c>
      <c r="P3">
        <v>358</v>
      </c>
    </row>
    <row r="4" ht="15.75" spans="1:18">
      <c r="A4" s="60"/>
      <c r="B4" s="14">
        <f t="shared" si="3"/>
        <v>600</v>
      </c>
      <c r="C4" s="27">
        <f t="shared" si="3"/>
        <v>0.000127</v>
      </c>
      <c r="D4" s="27">
        <f t="shared" si="3"/>
        <v>0.2266</v>
      </c>
      <c r="E4" s="27">
        <f>E3</f>
        <v>30</v>
      </c>
      <c r="F4" s="27">
        <f t="shared" ref="F4:G5" si="5">F3</f>
        <v>20</v>
      </c>
      <c r="G4" s="80">
        <f t="shared" si="5"/>
        <v>903.35</v>
      </c>
      <c r="H4" s="123">
        <f t="shared" ref="H4:H5" si="6">I3</f>
        <v>450</v>
      </c>
      <c r="I4" s="42">
        <f>H4+$J$40</f>
        <v>525</v>
      </c>
      <c r="J4" s="42">
        <f>(2*C4*(I4)+D4)*G4+E4+F4</f>
        <v>375.1608325</v>
      </c>
      <c r="K4" s="14">
        <f>K3</f>
        <v>1125</v>
      </c>
      <c r="L4" s="63"/>
      <c r="M4" s="14">
        <f t="shared" si="0"/>
        <v>600</v>
      </c>
      <c r="N4" s="14">
        <f t="shared" si="1"/>
        <v>375.1608325</v>
      </c>
      <c r="O4" s="14">
        <f t="shared" si="2"/>
        <v>1125</v>
      </c>
      <c r="P4">
        <v>375.2</v>
      </c>
    </row>
    <row r="5" ht="15.75" spans="1:18">
      <c r="A5" s="60"/>
      <c r="B5" s="14">
        <f t="shared" si="3"/>
        <v>600</v>
      </c>
      <c r="C5" s="27">
        <f t="shared" si="3"/>
        <v>0.000127</v>
      </c>
      <c r="D5" s="27">
        <f t="shared" si="3"/>
        <v>0.2266</v>
      </c>
      <c r="E5" s="27">
        <f>E4</f>
        <v>30</v>
      </c>
      <c r="F5" s="27">
        <f t="shared" si="5"/>
        <v>20</v>
      </c>
      <c r="G5" s="80">
        <f t="shared" si="5"/>
        <v>903.35</v>
      </c>
      <c r="H5" s="123">
        <f t="shared" si="6"/>
        <v>525</v>
      </c>
      <c r="I5" s="43">
        <f>H5+$J$40</f>
        <v>600</v>
      </c>
      <c r="J5" s="42">
        <f>(2*C5*(I5)+D5)*G5+E5+F5</f>
        <v>392.36965</v>
      </c>
      <c r="K5" s="14">
        <f>K4</f>
        <v>1125</v>
      </c>
      <c r="L5" s="63"/>
      <c r="M5" s="14">
        <f t="shared" si="0"/>
        <v>600</v>
      </c>
      <c r="N5" s="14">
        <f t="shared" si="1"/>
        <v>392.36965</v>
      </c>
      <c r="O5" s="14">
        <f t="shared" si="2"/>
        <v>1125</v>
      </c>
      <c r="P5">
        <v>392.4</v>
      </c>
    </row>
    <row r="6" ht="15.75" spans="1:18">
      <c r="B6" s="14"/>
      <c r="C6" s="27"/>
      <c r="D6" s="27"/>
      <c r="E6" s="27"/>
      <c r="F6" s="27"/>
      <c r="G6" s="80"/>
      <c r="H6" s="123"/>
      <c r="I6" s="42"/>
      <c r="J6" s="42"/>
      <c r="K6" s="14"/>
      <c r="M6" s="14">
        <f t="shared" si="0"/>
        <v>0</v>
      </c>
      <c r="N6" s="14">
        <f t="shared" si="1"/>
        <v>0</v>
      </c>
      <c r="O6" s="14">
        <f t="shared" si="2"/>
        <v>0</v>
      </c>
      <c r="P6">
        <v>0</v>
      </c>
    </row>
    <row r="7" ht="15.75" spans="1:18">
      <c r="B7" s="14"/>
      <c r="C7" s="27"/>
      <c r="D7" s="27"/>
      <c r="E7" s="27"/>
      <c r="F7" s="27"/>
      <c r="G7" s="80"/>
      <c r="H7" s="123"/>
      <c r="I7" s="42"/>
      <c r="J7" s="42"/>
      <c r="K7" s="14"/>
      <c r="M7" s="14">
        <f t="shared" si="0"/>
        <v>0</v>
      </c>
      <c r="N7" s="14">
        <f t="shared" si="1"/>
        <v>0</v>
      </c>
      <c r="O7" s="14">
        <f t="shared" si="2"/>
        <v>0</v>
      </c>
      <c r="P7">
        <v>0</v>
      </c>
    </row>
    <row r="8" ht="15.75" spans="1:18">
      <c r="B8" s="14"/>
      <c r="C8" s="27"/>
      <c r="D8" s="27"/>
      <c r="E8" s="27"/>
      <c r="F8" s="27"/>
      <c r="G8" s="80"/>
      <c r="H8" s="123"/>
      <c r="I8" s="42"/>
      <c r="J8" s="42"/>
      <c r="K8" s="14"/>
      <c r="M8" s="14">
        <f t="shared" si="0"/>
        <v>0</v>
      </c>
      <c r="N8" s="14">
        <f t="shared" si="1"/>
        <v>0</v>
      </c>
      <c r="O8" s="14">
        <f t="shared" si="2"/>
        <v>0</v>
      </c>
      <c r="P8">
        <v>0</v>
      </c>
    </row>
    <row r="9" ht="15.75" spans="1:18">
      <c r="B9" s="14"/>
      <c r="C9" s="27"/>
      <c r="D9" s="27"/>
      <c r="E9" s="27"/>
      <c r="F9" s="27"/>
      <c r="G9" s="80"/>
      <c r="H9" s="123"/>
      <c r="I9" s="42"/>
      <c r="J9" s="42"/>
      <c r="K9" s="14"/>
      <c r="M9" s="14">
        <f t="shared" si="0"/>
        <v>0</v>
      </c>
      <c r="N9" s="14">
        <f t="shared" si="1"/>
        <v>0</v>
      </c>
      <c r="O9" s="14">
        <f t="shared" si="2"/>
        <v>0</v>
      </c>
      <c r="P9">
        <v>0</v>
      </c>
    </row>
    <row r="10" ht="15.75" spans="1:18">
      <c r="B10" s="14"/>
      <c r="C10" s="27"/>
      <c r="D10" s="27"/>
      <c r="E10" s="27"/>
      <c r="F10" s="27"/>
      <c r="G10" s="80"/>
      <c r="H10" s="123"/>
      <c r="I10" s="43"/>
      <c r="J10" s="42"/>
      <c r="K10" s="14"/>
      <c r="M10" s="14">
        <f t="shared" si="0"/>
        <v>0</v>
      </c>
      <c r="N10" s="14">
        <f t="shared" si="1"/>
        <v>0</v>
      </c>
      <c r="O10" s="14">
        <f t="shared" si="2"/>
        <v>0</v>
      </c>
      <c r="P10">
        <v>0</v>
      </c>
    </row>
    <row r="11" spans="1:18">
      <c r="J11">
        <f t="shared" ref="J11" si="7">(2*C11*I11+D11)*G11+E11+F11</f>
        <v>0</v>
      </c>
      <c r="M11" s="14">
        <f t="shared" ref="M11:M19" si="8">B13</f>
        <v>300</v>
      </c>
      <c r="N11" s="14">
        <f t="shared" ref="N11:N19" si="9">J13</f>
        <v>367.507412</v>
      </c>
      <c r="O11" s="14">
        <f t="shared" ref="O11:O19" si="10">K13</f>
        <v>562.5</v>
      </c>
      <c r="P11">
        <v>367.5</v>
      </c>
    </row>
    <row r="12" spans="1:18">
      <c r="A12" s="121" t="s">
        <v>126</v>
      </c>
      <c r="B12" s="121" t="s">
        <v>123</v>
      </c>
      <c r="C12" s="121" t="s">
        <v>134</v>
      </c>
      <c r="D12" s="121" t="s">
        <v>135</v>
      </c>
      <c r="E12" s="121" t="s">
        <v>136</v>
      </c>
      <c r="F12" s="121" t="s">
        <v>137</v>
      </c>
      <c r="G12" s="121" t="s">
        <v>138</v>
      </c>
      <c r="H12" s="121" t="s">
        <v>139</v>
      </c>
      <c r="I12" s="121" t="s">
        <v>140</v>
      </c>
      <c r="J12" s="121" t="s">
        <v>141</v>
      </c>
      <c r="K12" s="121" t="s">
        <v>142</v>
      </c>
      <c r="M12" s="14">
        <f t="shared" si="8"/>
        <v>300</v>
      </c>
      <c r="N12" s="14">
        <f t="shared" si="9"/>
        <v>379.05812</v>
      </c>
      <c r="O12" s="14">
        <f t="shared" si="10"/>
        <v>562.5</v>
      </c>
      <c r="P12">
        <v>379.1</v>
      </c>
    </row>
    <row r="13" ht="15.75" spans="1:18">
      <c r="A13" s="60" t="s">
        <v>45</v>
      </c>
      <c r="B13" s="14">
        <f>D58</f>
        <v>300</v>
      </c>
      <c r="C13" s="27">
        <f t="shared" ref="C13:D13" si="11">J58</f>
        <v>0.000171</v>
      </c>
      <c r="D13" s="27">
        <f t="shared" si="11"/>
        <v>0.2873</v>
      </c>
      <c r="E13" s="27">
        <f t="shared" ref="E13:F13" si="12">M58</f>
        <v>31</v>
      </c>
      <c r="F13" s="27">
        <f t="shared" si="12"/>
        <v>20</v>
      </c>
      <c r="G13" s="80">
        <f>I45</f>
        <v>900.64</v>
      </c>
      <c r="H13" s="80">
        <f>B13*0.5</f>
        <v>150</v>
      </c>
      <c r="I13" s="14">
        <f>H13+$J$41</f>
        <v>187.5</v>
      </c>
      <c r="J13" s="17">
        <f>(2*C13*(I13)+D13)*G13+E13+F13</f>
        <v>367.507412</v>
      </c>
      <c r="K13" s="14">
        <f>$J$41*$H$50</f>
        <v>562.5</v>
      </c>
      <c r="L13" s="63">
        <f>(C13*H13+D13)*G13+E13+F13</f>
        <v>332.855288</v>
      </c>
      <c r="M13" s="14">
        <f t="shared" si="8"/>
        <v>300</v>
      </c>
      <c r="N13" s="14">
        <f t="shared" si="9"/>
        <v>390.608828</v>
      </c>
      <c r="O13" s="14">
        <f t="shared" si="10"/>
        <v>562.5</v>
      </c>
      <c r="P13">
        <v>390.6</v>
      </c>
    </row>
    <row r="14" ht="15.75" spans="1:18">
      <c r="A14" s="60"/>
      <c r="B14" s="14">
        <f t="shared" ref="B14:C16" si="13">B13</f>
        <v>300</v>
      </c>
      <c r="C14" s="27">
        <f t="shared" si="13"/>
        <v>0.000171</v>
      </c>
      <c r="D14" s="27">
        <f t="shared" ref="D14:G14" si="14">D13</f>
        <v>0.2873</v>
      </c>
      <c r="E14" s="27">
        <f t="shared" si="14"/>
        <v>31</v>
      </c>
      <c r="F14" s="27">
        <f t="shared" si="14"/>
        <v>20</v>
      </c>
      <c r="G14" s="27">
        <f t="shared" si="14"/>
        <v>900.64</v>
      </c>
      <c r="H14" s="80">
        <f>I13</f>
        <v>187.5</v>
      </c>
      <c r="I14" s="14">
        <f>H14+$J$41</f>
        <v>225</v>
      </c>
      <c r="J14" s="17">
        <f>(2*C14*(I14)+D14)*G14+E14+F14</f>
        <v>379.05812</v>
      </c>
      <c r="K14" s="14">
        <f>$J$41*$H$50</f>
        <v>562.5</v>
      </c>
      <c r="M14" s="14">
        <f t="shared" si="8"/>
        <v>300</v>
      </c>
      <c r="N14" s="14">
        <f t="shared" si="9"/>
        <v>402.159536</v>
      </c>
      <c r="O14" s="14">
        <f t="shared" si="10"/>
        <v>562.5</v>
      </c>
      <c r="P14">
        <v>402.2</v>
      </c>
      <c r="Q14" t="s">
        <v>147</v>
      </c>
      <c r="R14">
        <f>G13*'0.输入区'!L9</f>
        <v>0</v>
      </c>
    </row>
    <row r="15" ht="15.75" spans="1:18">
      <c r="A15" s="60"/>
      <c r="B15" s="14">
        <f t="shared" si="13"/>
        <v>300</v>
      </c>
      <c r="C15" s="27">
        <f t="shared" si="13"/>
        <v>0.000171</v>
      </c>
      <c r="D15" s="27">
        <f>D14</f>
        <v>0.2873</v>
      </c>
      <c r="E15" s="27">
        <f>E14</f>
        <v>31</v>
      </c>
      <c r="F15" s="27">
        <f t="shared" ref="F15:G16" si="15">F14</f>
        <v>20</v>
      </c>
      <c r="G15" s="27">
        <f t="shared" si="15"/>
        <v>900.64</v>
      </c>
      <c r="H15" s="80">
        <f>I14</f>
        <v>225</v>
      </c>
      <c r="I15" s="14">
        <f>H15+$J$41</f>
        <v>262.5</v>
      </c>
      <c r="J15" s="17">
        <f>(2*C15*(I15)+D15)*G15+E15+F15</f>
        <v>390.608828</v>
      </c>
      <c r="K15" s="14">
        <f>$J$41*$H$50</f>
        <v>562.5</v>
      </c>
      <c r="M15" s="14">
        <f t="shared" si="8"/>
        <v>0</v>
      </c>
      <c r="N15" s="14">
        <f t="shared" si="9"/>
        <v>0</v>
      </c>
      <c r="O15" s="14">
        <f t="shared" si="10"/>
        <v>0</v>
      </c>
      <c r="P15">
        <v>0</v>
      </c>
      <c r="R15">
        <f>R14/150</f>
        <v>0</v>
      </c>
    </row>
    <row r="16" ht="15.75" spans="1:18">
      <c r="A16" s="60"/>
      <c r="B16" s="14">
        <f t="shared" si="13"/>
        <v>300</v>
      </c>
      <c r="C16" s="27">
        <f t="shared" si="13"/>
        <v>0.000171</v>
      </c>
      <c r="D16" s="27">
        <f>D15</f>
        <v>0.2873</v>
      </c>
      <c r="E16" s="27">
        <f>E15</f>
        <v>31</v>
      </c>
      <c r="F16" s="27">
        <f t="shared" si="15"/>
        <v>20</v>
      </c>
      <c r="G16" s="27">
        <f t="shared" si="15"/>
        <v>900.64</v>
      </c>
      <c r="H16" s="80">
        <f>I15</f>
        <v>262.5</v>
      </c>
      <c r="I16" s="17">
        <v>300</v>
      </c>
      <c r="J16" s="17">
        <f>(2*C16*(I16)+D16)*G16+E16+F16</f>
        <v>402.159536</v>
      </c>
      <c r="K16" s="14">
        <f>$J$41*$H$50</f>
        <v>562.5</v>
      </c>
      <c r="M16" s="14">
        <f t="shared" si="8"/>
        <v>0</v>
      </c>
      <c r="N16" s="14">
        <f t="shared" si="9"/>
        <v>0</v>
      </c>
      <c r="O16" s="14">
        <f t="shared" si="10"/>
        <v>0</v>
      </c>
      <c r="P16">
        <v>0</v>
      </c>
      <c r="R16" s="63">
        <f>L13+R15</f>
        <v>332.855288</v>
      </c>
    </row>
    <row r="17" ht="15.75" spans="1:16">
      <c r="A17" s="60"/>
      <c r="B17" s="14"/>
      <c r="C17" s="27"/>
      <c r="D17" s="27"/>
      <c r="E17" s="27"/>
      <c r="F17" s="27"/>
      <c r="G17" s="27"/>
      <c r="H17" s="80"/>
      <c r="I17" s="14"/>
      <c r="J17" s="14"/>
      <c r="K17" s="14"/>
      <c r="L17" s="124"/>
      <c r="M17" s="14">
        <f t="shared" si="8"/>
        <v>0</v>
      </c>
      <c r="N17" s="14">
        <f t="shared" si="9"/>
        <v>0</v>
      </c>
      <c r="O17" s="14">
        <f t="shared" si="10"/>
        <v>0</v>
      </c>
      <c r="P17">
        <v>0</v>
      </c>
    </row>
    <row r="18" ht="15.75" spans="1:16">
      <c r="A18" s="60"/>
      <c r="B18" s="14"/>
      <c r="C18" s="27"/>
      <c r="D18" s="27"/>
      <c r="E18" s="27"/>
      <c r="F18" s="27"/>
      <c r="G18" s="27"/>
      <c r="H18" s="80"/>
      <c r="I18" s="14"/>
      <c r="J18" s="14"/>
      <c r="K18" s="14"/>
      <c r="L18" s="124">
        <v>2500</v>
      </c>
      <c r="M18" s="14">
        <f t="shared" si="8"/>
        <v>0</v>
      </c>
      <c r="N18" s="14">
        <f t="shared" si="9"/>
        <v>0</v>
      </c>
      <c r="O18" s="14">
        <f t="shared" si="10"/>
        <v>0</v>
      </c>
      <c r="P18">
        <v>0</v>
      </c>
    </row>
    <row r="19" ht="15.75" spans="1:16">
      <c r="A19" s="60"/>
      <c r="B19" s="14"/>
      <c r="C19" s="27"/>
      <c r="D19" s="27"/>
      <c r="E19" s="27"/>
      <c r="F19" s="27"/>
      <c r="G19" s="27"/>
      <c r="H19" s="80"/>
      <c r="I19" s="14"/>
      <c r="J19" s="14"/>
      <c r="K19" s="14"/>
      <c r="L19">
        <f>L18/150</f>
        <v>16.6666666666667</v>
      </c>
      <c r="M19" s="14">
        <f t="shared" si="8"/>
        <v>0</v>
      </c>
      <c r="N19" s="14">
        <f t="shared" si="9"/>
        <v>0</v>
      </c>
      <c r="O19" s="14">
        <f t="shared" si="10"/>
        <v>0</v>
      </c>
      <c r="P19">
        <v>0</v>
      </c>
    </row>
    <row r="20" ht="15.75" spans="1:16">
      <c r="B20" s="14"/>
      <c r="C20" s="27"/>
      <c r="D20" s="27"/>
      <c r="E20" s="27"/>
      <c r="F20" s="27"/>
      <c r="G20" s="27"/>
      <c r="H20" s="80"/>
      <c r="I20" s="14"/>
      <c r="J20" s="14"/>
      <c r="K20" s="14"/>
      <c r="L20">
        <f>L13+L19</f>
        <v>349.521954666667</v>
      </c>
      <c r="M20" s="14">
        <f t="shared" ref="M20:M28" si="16">B25</f>
        <v>0</v>
      </c>
      <c r="N20" s="14">
        <f t="shared" ref="N20:N28" si="17">J25</f>
        <v>0</v>
      </c>
      <c r="O20" s="14">
        <f t="shared" ref="O20:O28" si="18">K25</f>
        <v>0</v>
      </c>
    </row>
    <row r="21" ht="15.75" spans="1:16">
      <c r="B21" s="14"/>
      <c r="C21" s="27"/>
      <c r="D21" s="27"/>
      <c r="E21" s="27"/>
      <c r="F21" s="27"/>
      <c r="G21" s="27"/>
      <c r="H21" s="80"/>
      <c r="I21" s="14"/>
      <c r="J21" s="14"/>
      <c r="K21" s="14"/>
      <c r="M21" s="14">
        <f t="shared" si="16"/>
        <v>0</v>
      </c>
      <c r="N21" s="14">
        <f t="shared" si="17"/>
        <v>0</v>
      </c>
      <c r="O21" s="14">
        <f t="shared" si="18"/>
        <v>0</v>
      </c>
    </row>
    <row r="22" ht="15.75" spans="1:16">
      <c r="H22" s="67"/>
      <c r="J22" s="125">
        <f>(2*C21*H21+D21)*G21+E21+F21</f>
        <v>0</v>
      </c>
      <c r="M22" s="14">
        <f t="shared" si="16"/>
        <v>0</v>
      </c>
      <c r="N22" s="14">
        <f t="shared" si="17"/>
        <v>0</v>
      </c>
      <c r="O22" s="14">
        <f t="shared" si="18"/>
        <v>0</v>
      </c>
    </row>
    <row r="23" spans="1:16">
      <c r="M23" s="14">
        <f t="shared" si="16"/>
        <v>0</v>
      </c>
      <c r="N23" s="14">
        <f t="shared" si="17"/>
        <v>0</v>
      </c>
      <c r="O23" s="14">
        <f t="shared" si="18"/>
        <v>0</v>
      </c>
    </row>
    <row r="24" spans="1:16">
      <c r="A24" s="121" t="s">
        <v>126</v>
      </c>
      <c r="B24" s="121" t="s">
        <v>123</v>
      </c>
      <c r="C24" s="121" t="s">
        <v>134</v>
      </c>
      <c r="D24" s="121" t="s">
        <v>135</v>
      </c>
      <c r="E24" s="121" t="s">
        <v>136</v>
      </c>
      <c r="F24" s="121" t="s">
        <v>137</v>
      </c>
      <c r="G24" s="121" t="s">
        <v>138</v>
      </c>
      <c r="H24" s="121" t="s">
        <v>139</v>
      </c>
      <c r="I24" s="121" t="s">
        <v>140</v>
      </c>
      <c r="J24" s="121" t="s">
        <v>141</v>
      </c>
      <c r="K24" s="121" t="s">
        <v>142</v>
      </c>
      <c r="M24" s="14">
        <f t="shared" si="16"/>
        <v>0</v>
      </c>
      <c r="N24" s="14">
        <f t="shared" si="17"/>
        <v>0</v>
      </c>
      <c r="O24" s="14">
        <f t="shared" si="18"/>
        <v>0</v>
      </c>
    </row>
    <row r="25" ht="15.75" spans="1:16">
      <c r="A25" s="60" t="s">
        <v>45</v>
      </c>
      <c r="B25" s="14"/>
      <c r="C25" s="27"/>
      <c r="D25" s="27"/>
      <c r="E25" s="27"/>
      <c r="F25" s="27"/>
      <c r="G25" s="80"/>
      <c r="H25" s="80"/>
      <c r="I25" s="14"/>
      <c r="J25" s="14"/>
      <c r="K25" s="14"/>
      <c r="L25">
        <f>(C25*H25+D25)*G25+E25+F25</f>
        <v>0</v>
      </c>
      <c r="M25" s="14">
        <f t="shared" si="16"/>
        <v>0</v>
      </c>
      <c r="N25" s="14">
        <f t="shared" si="17"/>
        <v>0</v>
      </c>
      <c r="O25" s="14">
        <f t="shared" si="18"/>
        <v>0</v>
      </c>
    </row>
    <row r="26" ht="15.75" spans="1:16">
      <c r="A26" s="60"/>
      <c r="B26" s="14"/>
      <c r="C26" s="27"/>
      <c r="D26" s="27"/>
      <c r="E26" s="27"/>
      <c r="F26" s="27"/>
      <c r="G26" s="80"/>
      <c r="H26" s="80"/>
      <c r="I26" s="14"/>
      <c r="J26" s="14"/>
      <c r="K26" s="14"/>
      <c r="M26" s="14">
        <f t="shared" si="16"/>
        <v>0</v>
      </c>
      <c r="N26" s="14">
        <f t="shared" si="17"/>
        <v>0</v>
      </c>
      <c r="O26" s="14">
        <f t="shared" si="18"/>
        <v>0</v>
      </c>
    </row>
    <row r="27" ht="15.75" spans="1:16">
      <c r="A27" s="60"/>
      <c r="B27" s="14"/>
      <c r="C27" s="27"/>
      <c r="D27" s="27"/>
      <c r="E27" s="27"/>
      <c r="F27" s="27"/>
      <c r="G27" s="80"/>
      <c r="H27" s="80"/>
      <c r="I27" s="14"/>
      <c r="J27" s="14"/>
      <c r="K27" s="14"/>
      <c r="M27" s="14">
        <f t="shared" si="16"/>
        <v>0</v>
      </c>
      <c r="N27" s="14">
        <f t="shared" si="17"/>
        <v>0</v>
      </c>
      <c r="O27" s="14">
        <f t="shared" si="18"/>
        <v>0</v>
      </c>
    </row>
    <row r="28" ht="15.75" spans="1:16">
      <c r="A28" s="60"/>
      <c r="B28" s="14"/>
      <c r="C28" s="27"/>
      <c r="D28" s="27"/>
      <c r="E28" s="27"/>
      <c r="F28" s="27"/>
      <c r="G28" s="80"/>
      <c r="H28" s="80"/>
      <c r="I28" s="14"/>
      <c r="J28" s="14"/>
      <c r="K28" s="14"/>
      <c r="M28" s="14">
        <f t="shared" si="16"/>
        <v>0</v>
      </c>
      <c r="N28" s="14">
        <f t="shared" si="17"/>
        <v>0</v>
      </c>
      <c r="O28" s="14">
        <f t="shared" si="18"/>
        <v>0</v>
      </c>
    </row>
    <row r="29" ht="15.75" spans="1:16">
      <c r="B29" s="14"/>
      <c r="C29" s="27"/>
      <c r="D29" s="27"/>
      <c r="E29" s="27"/>
      <c r="F29" s="27"/>
      <c r="G29" s="80"/>
      <c r="H29" s="80"/>
      <c r="I29" s="14"/>
      <c r="J29" s="14"/>
      <c r="K29" s="14"/>
    </row>
    <row r="30" ht="15.75" spans="1:16">
      <c r="B30" s="14"/>
      <c r="C30" s="27"/>
      <c r="D30" s="27"/>
      <c r="E30" s="27"/>
      <c r="F30" s="27"/>
      <c r="G30" s="80"/>
      <c r="H30" s="80"/>
      <c r="I30" s="14"/>
      <c r="J30" s="14"/>
      <c r="K30" s="14"/>
    </row>
    <row r="31" ht="15.75" spans="1:16">
      <c r="B31" s="14"/>
      <c r="C31" s="27"/>
      <c r="D31" s="27"/>
      <c r="E31" s="27"/>
      <c r="F31" s="27"/>
      <c r="G31" s="80"/>
      <c r="H31" s="80"/>
      <c r="I31" s="14"/>
      <c r="J31" s="14"/>
      <c r="K31" s="14"/>
    </row>
    <row r="32" ht="15.75" spans="1:16">
      <c r="B32" s="14"/>
      <c r="C32" s="27"/>
      <c r="D32" s="27"/>
      <c r="E32" s="27"/>
      <c r="F32" s="27"/>
      <c r="G32" s="80"/>
      <c r="H32" s="80"/>
      <c r="I32" s="14"/>
      <c r="J32" s="14"/>
      <c r="K32" s="14"/>
    </row>
    <row r="33" ht="15.75" spans="1:15">
      <c r="B33" s="14"/>
      <c r="C33" s="27"/>
      <c r="D33" s="27"/>
      <c r="E33" s="27"/>
      <c r="F33" s="27"/>
      <c r="G33" s="80"/>
      <c r="H33" s="80"/>
      <c r="I33" s="14"/>
      <c r="J33" s="14"/>
      <c r="K33" s="14"/>
    </row>
    <row r="37" ht="15.75" spans="1:15">
      <c r="B37" s="67">
        <v>1330.48</v>
      </c>
      <c r="C37" s="67">
        <v>1364.48</v>
      </c>
    </row>
    <row r="39" ht="15.75" spans="1:15">
      <c r="G39" s="14" t="s">
        <v>122</v>
      </c>
      <c r="H39" s="14" t="s">
        <v>123</v>
      </c>
      <c r="I39" s="14" t="s">
        <v>148</v>
      </c>
      <c r="J39" s="14" t="s">
        <v>142</v>
      </c>
      <c r="M39" s="79"/>
      <c r="N39" s="79"/>
      <c r="O39" s="79"/>
    </row>
    <row r="40" ht="15.75" spans="1:15">
      <c r="G40" s="14" t="s">
        <v>43</v>
      </c>
      <c r="H40" s="80">
        <f>G47</f>
        <v>600</v>
      </c>
      <c r="I40" s="1">
        <v>4</v>
      </c>
      <c r="J40" s="1">
        <f>H40/(I40*2)</f>
        <v>75</v>
      </c>
      <c r="M40" s="14"/>
      <c r="O40" s="14"/>
    </row>
    <row r="41" ht="15.75" spans="1:15">
      <c r="G41" s="14" t="s">
        <v>45</v>
      </c>
      <c r="H41" s="80">
        <f>H47</f>
        <v>300</v>
      </c>
      <c r="I41" s="1">
        <v>4</v>
      </c>
      <c r="J41" s="1">
        <f t="shared" ref="J41:J42" si="19">H41/(I41*2)</f>
        <v>37.5</v>
      </c>
      <c r="M41" s="14"/>
      <c r="O41" s="14"/>
    </row>
    <row r="42" ht="15.75" spans="1:15">
      <c r="G42" s="14" t="s">
        <v>46</v>
      </c>
      <c r="H42" s="80">
        <f>I47</f>
        <v>0</v>
      </c>
      <c r="I42" s="1">
        <v>9</v>
      </c>
      <c r="J42" s="1">
        <f t="shared" si="19"/>
        <v>0</v>
      </c>
      <c r="M42" s="14"/>
      <c r="O42" s="14"/>
    </row>
    <row r="43" spans="1:15">
      <c r="G43" s="14" t="s">
        <v>138</v>
      </c>
      <c r="H43" s="14"/>
      <c r="I43" s="14"/>
      <c r="J43" s="14"/>
      <c r="M43" s="14"/>
      <c r="O43" s="14"/>
    </row>
    <row r="44" spans="1:15">
      <c r="G44" s="14" t="s">
        <v>64</v>
      </c>
      <c r="H44" s="1">
        <f t="shared" ref="H44:J44" si="20">B65</f>
        <v>1</v>
      </c>
      <c r="I44" s="1">
        <f t="shared" si="20"/>
        <v>3</v>
      </c>
      <c r="J44" s="1">
        <f t="shared" si="20"/>
        <v>0</v>
      </c>
      <c r="M44" s="14"/>
      <c r="N44" s="14"/>
      <c r="O44" s="14"/>
    </row>
    <row r="45" ht="15.75" spans="1:15">
      <c r="G45" s="126">
        <f>'0.输入区'!$B$57</f>
        <v>1</v>
      </c>
      <c r="H45" s="127">
        <f t="array" ref="H45">INDEX(B67:D78,G45,1)</f>
        <v>903.35</v>
      </c>
      <c r="I45" s="127">
        <f t="array" ref="I45">INDEX($B$67:$D$78,$G$45,2)</f>
        <v>900.64</v>
      </c>
      <c r="J45" s="127">
        <f t="array" ref="J45">INDEX($B$67:$D$78,$G$45,3)</f>
        <v>0</v>
      </c>
      <c r="M45" s="14"/>
      <c r="N45" s="14"/>
      <c r="O45" s="14"/>
    </row>
    <row r="46" spans="1:15">
      <c r="A46" s="14" t="s">
        <v>122</v>
      </c>
      <c r="B46" s="14" t="s">
        <v>123</v>
      </c>
      <c r="M46" s="14"/>
      <c r="N46" s="14"/>
      <c r="O46" s="14"/>
    </row>
    <row r="47" ht="15.75" spans="1:15">
      <c r="A47" s="14" t="s">
        <v>43</v>
      </c>
      <c r="B47" s="80">
        <f>$F$57</f>
        <v>9000</v>
      </c>
      <c r="F47" s="1" t="str">
        <f>'1.火电空间 日滚动'!D32</f>
        <v>机组</v>
      </c>
      <c r="G47" s="1">
        <f>'1.火电空间 日滚动'!E32</f>
        <v>600</v>
      </c>
      <c r="H47" s="1">
        <f>'1.火电空间 日滚动'!F32</f>
        <v>300</v>
      </c>
      <c r="I47" s="1">
        <f>'1.火电空间 日滚动'!G32</f>
        <v>0</v>
      </c>
      <c r="J47" s="1">
        <f>'1.火电空间 日滚动'!H32</f>
        <v>900</v>
      </c>
      <c r="M47" s="14"/>
      <c r="N47" s="14"/>
      <c r="O47" s="14"/>
    </row>
    <row r="48" ht="15.75" spans="1:15">
      <c r="A48" s="14" t="s">
        <v>45</v>
      </c>
      <c r="B48" s="80">
        <f>$F$58</f>
        <v>4500</v>
      </c>
      <c r="F48" s="1" t="str">
        <f>'1.火电空间 日滚动'!D33</f>
        <v>机组总容量</v>
      </c>
      <c r="G48" s="1">
        <f>'1.火电空间 日滚动'!E33</f>
        <v>9000</v>
      </c>
      <c r="H48" s="1">
        <f>'1.火电空间 日滚动'!F33</f>
        <v>4500</v>
      </c>
      <c r="I48" s="1">
        <f>'1.火电空间 日滚动'!G33</f>
        <v>0</v>
      </c>
      <c r="J48" s="1">
        <f>'1.火电空间 日滚动'!H33</f>
        <v>0</v>
      </c>
      <c r="M48" s="14"/>
      <c r="N48" s="14"/>
      <c r="O48" s="14"/>
    </row>
    <row r="49" spans="1:17">
      <c r="F49" s="1" t="str">
        <f>'1.火电空间 日滚动'!D34</f>
        <v>开机容量</v>
      </c>
      <c r="G49" s="1">
        <f>'1.火电空间 日滚动'!E34</f>
        <v>9000</v>
      </c>
      <c r="H49" s="1">
        <f>'1.火电空间 日滚动'!F34</f>
        <v>4500</v>
      </c>
      <c r="I49" s="1">
        <f>'1.火电空间 日滚动'!G34</f>
        <v>0</v>
      </c>
      <c r="J49" s="1">
        <f>'1.火电空间 日滚动'!H34</f>
        <v>6750</v>
      </c>
      <c r="M49" s="14"/>
      <c r="N49" s="14"/>
      <c r="O49" s="14"/>
    </row>
    <row r="50" spans="1:17">
      <c r="A50" s="14" t="s">
        <v>129</v>
      </c>
      <c r="B50" s="14">
        <f>SUM(B47:B49)</f>
        <v>13500</v>
      </c>
      <c r="F50" s="1" t="str">
        <f>'1.火电空间 日滚动'!D35</f>
        <v>开机台数</v>
      </c>
      <c r="G50" s="1">
        <f>'1.火电空间 日滚动'!E35</f>
        <v>15</v>
      </c>
      <c r="H50" s="1">
        <f>'1.火电空间 日滚动'!F35</f>
        <v>15</v>
      </c>
      <c r="I50" s="1">
        <f>'1.火电空间 日滚动'!G35</f>
        <v>0</v>
      </c>
      <c r="J50" s="1">
        <f>'1.火电空间 日滚动'!H35</f>
        <v>0</v>
      </c>
      <c r="M50" s="14"/>
      <c r="N50" s="14"/>
      <c r="O50" s="14"/>
    </row>
    <row r="51" ht="15.75" spans="1:17">
      <c r="A51" s="14" t="s">
        <v>32</v>
      </c>
      <c r="B51" s="80">
        <f>E57</f>
        <v>15</v>
      </c>
      <c r="M51" s="14"/>
      <c r="N51" s="14"/>
      <c r="O51" s="14"/>
    </row>
    <row r="52" ht="15.75" spans="1:17">
      <c r="A52" s="14" t="s">
        <v>36</v>
      </c>
      <c r="B52" s="80">
        <v>0.5</v>
      </c>
    </row>
    <row r="56" ht="15.75" spans="1:17">
      <c r="A56" s="128" t="s">
        <v>28</v>
      </c>
      <c r="B56" s="128" t="s">
        <v>29</v>
      </c>
      <c r="C56" s="128" t="s">
        <v>30</v>
      </c>
      <c r="D56" s="128" t="s">
        <v>149</v>
      </c>
      <c r="E56" s="128" t="s">
        <v>32</v>
      </c>
      <c r="F56" s="128" t="s">
        <v>150</v>
      </c>
      <c r="G56" s="128" t="s">
        <v>34</v>
      </c>
      <c r="H56" s="128" t="s">
        <v>35</v>
      </c>
      <c r="I56" s="128" t="s">
        <v>36</v>
      </c>
      <c r="J56" s="128" t="s">
        <v>151</v>
      </c>
      <c r="K56" s="128" t="s">
        <v>152</v>
      </c>
      <c r="L56" s="128" t="s">
        <v>153</v>
      </c>
      <c r="M56" s="128" t="s">
        <v>40</v>
      </c>
      <c r="N56" s="128" t="s">
        <v>41</v>
      </c>
      <c r="O56" s="128" t="s">
        <v>42</v>
      </c>
      <c r="P56" s="67"/>
      <c r="Q56" s="67"/>
    </row>
    <row r="57" ht="15.75" spans="1:17">
      <c r="A57" s="104" t="str">
        <f>'1.火电空间 日滚动'!A45</f>
        <v>G1</v>
      </c>
      <c r="B57" s="104">
        <f>'1.火电空间 日滚动'!B45</f>
        <v>1</v>
      </c>
      <c r="C57" s="67" t="str">
        <f>'1.火电空间 日滚动'!C45</f>
        <v>燃煤</v>
      </c>
      <c r="D57" s="67">
        <f>'1.火电空间 日滚动'!D45</f>
        <v>600</v>
      </c>
      <c r="E57" s="67">
        <f>'1.火电空间 日滚动'!E45</f>
        <v>15</v>
      </c>
      <c r="F57" s="67">
        <f>'1.火电空间 日滚动'!F45</f>
        <v>9000</v>
      </c>
      <c r="G57" s="67">
        <f>'1.火电空间 日滚动'!G45</f>
        <v>3600</v>
      </c>
      <c r="H57" s="67">
        <f>'1.火电空间 日滚动'!H45</f>
        <v>1</v>
      </c>
      <c r="I57" s="67">
        <f>'1.火电空间 日滚动'!I45</f>
        <v>0.5</v>
      </c>
      <c r="J57" s="67">
        <f>'1.火电空间 日滚动'!J45</f>
        <v>0.000127</v>
      </c>
      <c r="K57" s="67">
        <f>'1.火电空间 日滚动'!K45</f>
        <v>0.2266</v>
      </c>
      <c r="L57" s="67">
        <f>'1.火电空间 日滚动'!L45</f>
        <v>0</v>
      </c>
      <c r="M57" s="67">
        <f>'1.火电空间 日滚动'!M45</f>
        <v>30</v>
      </c>
      <c r="N57" s="67">
        <f>'1.火电空间 日滚动'!N45</f>
        <v>20</v>
      </c>
      <c r="O57" s="67">
        <f>'1.火电空间 日滚动'!O45</f>
        <v>0</v>
      </c>
      <c r="P57" s="67"/>
      <c r="Q57" s="67"/>
    </row>
    <row r="58" ht="15.75" spans="1:17">
      <c r="A58" s="104" t="str">
        <f>'1.火电空间 日滚动'!A46</f>
        <v>G2</v>
      </c>
      <c r="B58" s="104">
        <f>'1.火电空间 日滚动'!B46</f>
        <v>3</v>
      </c>
      <c r="C58" s="67" t="str">
        <f>'1.火电空间 日滚动'!C46</f>
        <v>燃煤</v>
      </c>
      <c r="D58" s="67">
        <f>'1.火电空间 日滚动'!D46</f>
        <v>300</v>
      </c>
      <c r="E58" s="67">
        <f>'1.火电空间 日滚动'!E46</f>
        <v>15</v>
      </c>
      <c r="F58" s="67">
        <f>'1.火电空间 日滚动'!F46</f>
        <v>4500</v>
      </c>
      <c r="G58" s="67">
        <f>'1.火电空间 日滚动'!G46</f>
        <v>2500</v>
      </c>
      <c r="H58" s="67">
        <f>'1.火电空间 日滚动'!H46</f>
        <v>1</v>
      </c>
      <c r="I58" s="67">
        <f>'1.火电空间 日滚动'!I46</f>
        <v>0.5</v>
      </c>
      <c r="J58" s="67">
        <f>'1.火电空间 日滚动'!J46</f>
        <v>0.000171</v>
      </c>
      <c r="K58" s="67">
        <f>'1.火电空间 日滚动'!K46</f>
        <v>0.2873</v>
      </c>
      <c r="L58" s="67">
        <f>'1.火电空间 日滚动'!L46</f>
        <v>0</v>
      </c>
      <c r="M58" s="67">
        <f>'1.火电空间 日滚动'!M46</f>
        <v>31</v>
      </c>
      <c r="N58" s="67">
        <f>'1.火电空间 日滚动'!N46</f>
        <v>20</v>
      </c>
      <c r="O58" s="67">
        <f>'1.火电空间 日滚动'!O46</f>
        <v>0</v>
      </c>
      <c r="P58" s="67"/>
      <c r="Q58" s="67"/>
    </row>
    <row r="59" ht="15.75" spans="1:17">
      <c r="A59" s="104" t="str">
        <f>'1.火电空间 日滚动'!A47</f>
        <v>G3</v>
      </c>
      <c r="B59" s="104">
        <f>'1.火电空间 日滚动'!B47</f>
        <v>4</v>
      </c>
      <c r="C59" s="67" t="str">
        <f>'1.火电空间 日滚动'!C47</f>
        <v>风电</v>
      </c>
      <c r="D59" s="67">
        <f>'1.火电空间 日滚动'!D47</f>
        <v>200</v>
      </c>
      <c r="E59" s="67">
        <f>'1.火电空间 日滚动'!E47</f>
        <v>15</v>
      </c>
      <c r="F59" s="67">
        <f>'1.火电空间 日滚动'!F47</f>
        <v>3000</v>
      </c>
      <c r="G59" s="67">
        <f>'1.火电空间 日滚动'!G47</f>
        <v>0</v>
      </c>
      <c r="H59" s="67">
        <f>'1.火电空间 日滚动'!H47</f>
        <v>1</v>
      </c>
      <c r="I59" s="67">
        <f>'1.火电空间 日滚动'!I47</f>
        <v>0</v>
      </c>
      <c r="J59" s="67">
        <f>'1.火电空间 日滚动'!J47</f>
        <v>0</v>
      </c>
      <c r="K59" s="67">
        <f>'1.火电空间 日滚动'!K47</f>
        <v>0</v>
      </c>
      <c r="L59" s="67">
        <f>'1.火电空间 日滚动'!L47</f>
        <v>0</v>
      </c>
      <c r="M59" s="67">
        <f>'1.火电空间 日滚动'!M47</f>
        <v>0</v>
      </c>
      <c r="N59" s="67">
        <f>'1.火电空间 日滚动'!N47</f>
        <v>0</v>
      </c>
      <c r="O59" s="67">
        <f>'1.火电空间 日滚动'!O47</f>
        <v>0</v>
      </c>
      <c r="P59" s="67"/>
      <c r="Q59" s="67"/>
    </row>
    <row r="60" ht="15.75" spans="1:17">
      <c r="A60" s="104" t="str">
        <f>'1.火电空间 日滚动'!A48</f>
        <v>G4</v>
      </c>
      <c r="B60" s="104">
        <f>'1.火电空间 日滚动'!B48</f>
        <v>2</v>
      </c>
      <c r="C60" s="67">
        <f>'1.火电空间 日滚动'!C48</f>
        <v>0</v>
      </c>
      <c r="D60" s="67">
        <f>'1.火电空间 日滚动'!D48</f>
        <v>0</v>
      </c>
      <c r="E60" s="67">
        <f>'1.火电空间 日滚动'!E48</f>
        <v>0</v>
      </c>
      <c r="F60" s="67">
        <f>'1.火电空间 日滚动'!F48</f>
        <v>0</v>
      </c>
      <c r="G60" s="67">
        <f>'1.火电空间 日滚动'!G48</f>
        <v>0</v>
      </c>
      <c r="H60" s="67">
        <f>'1.火电空间 日滚动'!H48</f>
        <v>0</v>
      </c>
      <c r="I60" s="67">
        <f>'1.火电空间 日滚动'!I48</f>
        <v>0</v>
      </c>
      <c r="J60" s="67">
        <f>'1.火电空间 日滚动'!J48</f>
        <v>0</v>
      </c>
      <c r="K60" s="67">
        <f>'1.火电空间 日滚动'!K48</f>
        <v>0</v>
      </c>
      <c r="L60" s="67">
        <f>'1.火电空间 日滚动'!L48</f>
        <v>0</v>
      </c>
      <c r="M60" s="67">
        <f>'1.火电空间 日滚动'!M48</f>
        <v>0</v>
      </c>
      <c r="N60" s="67">
        <f>'1.火电空间 日滚动'!N48</f>
        <v>0</v>
      </c>
      <c r="O60" s="67">
        <f>'1.火电空间 日滚动'!O48</f>
        <v>0</v>
      </c>
      <c r="P60" s="67"/>
      <c r="Q60" s="67"/>
    </row>
    <row r="61" ht="15.75" spans="1:17">
      <c r="A61" s="104">
        <f>'1.火电空间 日滚动'!A49</f>
        <v>0</v>
      </c>
      <c r="B61" s="104" t="e">
        <f>'1.火电空间 日滚动'!B49</f>
        <v>#REF!</v>
      </c>
      <c r="C61" s="67">
        <f>'1.火电空间 日滚动'!C49</f>
        <v>0</v>
      </c>
      <c r="D61" s="67">
        <f>'1.火电空间 日滚动'!D49</f>
        <v>0</v>
      </c>
      <c r="E61" s="67">
        <f>'1.火电空间 日滚动'!E49</f>
        <v>0</v>
      </c>
      <c r="F61" s="67">
        <f>'1.火电空间 日滚动'!F49</f>
        <v>0</v>
      </c>
      <c r="G61" s="67">
        <f>'1.火电空间 日滚动'!G49</f>
        <v>0</v>
      </c>
      <c r="H61" s="67">
        <f>'1.火电空间 日滚动'!H49</f>
        <v>0</v>
      </c>
      <c r="I61" s="67">
        <f>'1.火电空间 日滚动'!I49</f>
        <v>0</v>
      </c>
      <c r="J61" s="67">
        <f>'1.火电空间 日滚动'!J49</f>
        <v>0</v>
      </c>
      <c r="K61" s="67">
        <f>'1.火电空间 日滚动'!K49</f>
        <v>0</v>
      </c>
      <c r="L61" s="67">
        <f>'1.火电空间 日滚动'!L49</f>
        <v>0</v>
      </c>
      <c r="M61" s="67">
        <f>'1.火电空间 日滚动'!M49</f>
        <v>0</v>
      </c>
      <c r="N61" s="67">
        <f>'1.火电空间 日滚动'!N49</f>
        <v>0</v>
      </c>
      <c r="O61" s="67">
        <f>'1.火电空间 日滚动'!O49</f>
        <v>0</v>
      </c>
      <c r="P61" s="67"/>
      <c r="Q61" s="67"/>
    </row>
    <row r="62" ht="15.75" spans="1:17">
      <c r="A62" s="104">
        <f>'1.火电空间 日滚动'!A50</f>
        <v>0</v>
      </c>
      <c r="B62" s="104">
        <f>'1.火电空间 日滚动'!B50</f>
        <v>0</v>
      </c>
      <c r="C62" s="67">
        <f>'1.火电空间 日滚动'!C50</f>
        <v>0</v>
      </c>
      <c r="D62" s="67">
        <f>'1.火电空间 日滚动'!D50</f>
        <v>0</v>
      </c>
      <c r="E62" s="67">
        <f>'1.火电空间 日滚动'!E50</f>
        <v>0</v>
      </c>
      <c r="F62" s="67">
        <f>'1.火电空间 日滚动'!F50</f>
        <v>0</v>
      </c>
      <c r="G62" s="67">
        <f>'1.火电空间 日滚动'!G50</f>
        <v>0</v>
      </c>
      <c r="H62" s="67">
        <f>'1.火电空间 日滚动'!H50</f>
        <v>0</v>
      </c>
      <c r="I62" s="67">
        <f>'1.火电空间 日滚动'!I50</f>
        <v>0</v>
      </c>
      <c r="J62" s="67">
        <f>'1.火电空间 日滚动'!J50</f>
        <v>0</v>
      </c>
      <c r="K62" s="67" t="e">
        <f>'1.火电空间 日滚动'!K50</f>
        <v>#REF!</v>
      </c>
      <c r="L62" s="67">
        <f>'1.火电空间 日滚动'!L50</f>
        <v>0</v>
      </c>
      <c r="M62" s="67">
        <f>'1.火电空间 日滚动'!M50</f>
        <v>0</v>
      </c>
      <c r="N62" s="67">
        <f>'1.火电空间 日滚动'!N50</f>
        <v>0</v>
      </c>
      <c r="O62" s="67">
        <f>'1.火电空间 日滚动'!O50</f>
        <v>0</v>
      </c>
      <c r="P62" s="67"/>
      <c r="Q62" s="67"/>
    </row>
    <row r="63" spans="1:17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  <row r="65" spans="1:5">
      <c r="A65" t="str">
        <f>'0.输入区'!A42</f>
        <v>节点</v>
      </c>
      <c r="B65">
        <f>'0.输入区'!B42</f>
        <v>1</v>
      </c>
      <c r="C65">
        <f>'0.输入区'!C42</f>
        <v>3</v>
      </c>
    </row>
    <row r="66" ht="15.75" spans="1:5">
      <c r="A66" s="74" t="str">
        <f>'0.输入区'!A43</f>
        <v>月份</v>
      </c>
      <c r="B66" s="75" t="str">
        <f>'0.输入区'!B43</f>
        <v>节点1燃煤价格(元/吨)</v>
      </c>
      <c r="C66" s="75" t="str">
        <f>'0.输入区'!C43</f>
        <v>节点3燃煤价格(元/吨)</v>
      </c>
    </row>
    <row r="67" ht="15.75" spans="1:5">
      <c r="A67" s="74" t="str">
        <f>'0.输入区'!A44</f>
        <v>1</v>
      </c>
      <c r="B67" s="75" cm="1">
        <f t="array" ref="B67:C78">'0.输入区'!B44:C55</f>
        <v>903.35</v>
      </c>
      <c r="C67" s="75">
        <v>900.64</v>
      </c>
    </row>
    <row r="68" ht="15.75" spans="1:5">
      <c r="A68" s="74" t="str">
        <f>'0.输入区'!A45</f>
        <v>2</v>
      </c>
      <c r="B68" s="75">
        <v>899.12</v>
      </c>
      <c r="C68" s="75">
        <v>899.12</v>
      </c>
    </row>
    <row r="69" ht="15.75" spans="1:5">
      <c r="A69" s="74" t="str">
        <f>'0.输入区'!A46</f>
        <v>3</v>
      </c>
      <c r="B69" s="75">
        <v>892.04</v>
      </c>
      <c r="C69" s="75">
        <v>892.04</v>
      </c>
    </row>
    <row r="70" ht="15.75" spans="1:5">
      <c r="A70" s="74" t="str">
        <f>'0.输入区'!A47</f>
        <v>4</v>
      </c>
      <c r="B70" s="75">
        <v>888.13</v>
      </c>
      <c r="C70" s="75">
        <v>888.13</v>
      </c>
    </row>
    <row r="71" ht="15.75" spans="1:5">
      <c r="A71" s="74" t="str">
        <f>'0.输入区'!A48</f>
        <v>5</v>
      </c>
      <c r="B71" s="75">
        <v>1086.79</v>
      </c>
      <c r="C71" s="75">
        <v>1086.79</v>
      </c>
    </row>
    <row r="72" ht="15.75" spans="1:5">
      <c r="A72" s="74" t="str">
        <f>'0.输入区'!A49</f>
        <v>6</v>
      </c>
      <c r="B72" s="75">
        <v>1089.88</v>
      </c>
      <c r="C72" s="75">
        <v>1089.88</v>
      </c>
    </row>
    <row r="73" ht="15.75" spans="1:5">
      <c r="A73" s="74" t="str">
        <f>'0.输入区'!A50</f>
        <v>7</v>
      </c>
      <c r="B73" s="75">
        <v>1092.01</v>
      </c>
      <c r="C73" s="75">
        <v>1092.01</v>
      </c>
    </row>
    <row r="74" ht="15.75" spans="1:5">
      <c r="A74" s="74" t="str">
        <f>'0.输入区'!A51</f>
        <v>8</v>
      </c>
      <c r="B74" s="75">
        <v>1122.2</v>
      </c>
      <c r="C74" s="75">
        <v>1122.2</v>
      </c>
    </row>
    <row r="75" ht="15.75" spans="1:5">
      <c r="A75" s="74" t="str">
        <f>'0.输入区'!A52</f>
        <v>9</v>
      </c>
      <c r="B75" s="75">
        <v>822.2</v>
      </c>
      <c r="C75" s="75">
        <v>822.2</v>
      </c>
    </row>
    <row r="76" ht="15.75" spans="1:5">
      <c r="A76" s="74" t="str">
        <f>'0.输入区'!A53</f>
        <v>10</v>
      </c>
      <c r="B76" s="75">
        <v>811.34</v>
      </c>
      <c r="C76" s="75">
        <v>811.34</v>
      </c>
    </row>
    <row r="77" ht="15.75" spans="1:5">
      <c r="A77" s="74" t="str">
        <f>'0.输入区'!A54</f>
        <v>11</v>
      </c>
      <c r="B77" s="75">
        <v>811.34</v>
      </c>
      <c r="C77" s="75">
        <v>811.34</v>
      </c>
    </row>
    <row r="78" ht="15.75" spans="1:5">
      <c r="A78" s="74" t="str">
        <f>'0.输入区'!A55</f>
        <v>12</v>
      </c>
      <c r="B78" s="75">
        <v>800.29</v>
      </c>
      <c r="C78" s="75">
        <v>800.29</v>
      </c>
    </row>
    <row r="80" ht="18" spans="1:5">
      <c r="A80" s="129" t="s">
        <v>154</v>
      </c>
      <c r="B80" s="129"/>
      <c r="C80" s="129"/>
      <c r="D80" s="129"/>
      <c r="E80" s="129"/>
    </row>
    <row r="81" spans="1:5">
      <c r="A81" s="14" t="str">
        <f t="shared" ref="A81:D83" si="21">A56</f>
        <v>名称</v>
      </c>
      <c r="B81" s="14" t="str">
        <f t="shared" si="21"/>
        <v>节点</v>
      </c>
      <c r="C81" s="14" t="str">
        <f t="shared" si="21"/>
        <v>机组类型</v>
      </c>
      <c r="D81" s="14" t="str">
        <f t="shared" si="21"/>
        <v>额定容量(MW)</v>
      </c>
      <c r="E81" s="14" t="s">
        <v>138</v>
      </c>
    </row>
    <row r="82" spans="1:5">
      <c r="A82" s="14" t="str">
        <f t="shared" si="21"/>
        <v>G1</v>
      </c>
      <c r="B82" s="14">
        <f t="shared" si="21"/>
        <v>1</v>
      </c>
      <c r="C82" s="14" t="str">
        <f t="shared" si="21"/>
        <v>燃煤</v>
      </c>
      <c r="D82" s="14">
        <f t="shared" si="21"/>
        <v>600</v>
      </c>
      <c r="E82" s="14">
        <f>SUMIFS($H$45:$J$45,$H$44:$J$44,$B82)</f>
        <v>903.35</v>
      </c>
    </row>
    <row r="83" spans="1:5">
      <c r="A83" s="14" t="str">
        <f t="shared" si="21"/>
        <v>G2</v>
      </c>
      <c r="B83" s="14">
        <f t="shared" si="21"/>
        <v>3</v>
      </c>
      <c r="C83" s="14" t="str">
        <f t="shared" si="21"/>
        <v>燃煤</v>
      </c>
      <c r="D83" s="14">
        <f t="shared" si="21"/>
        <v>300</v>
      </c>
      <c r="E83" s="14">
        <f t="shared" ref="E83" si="22">SUMIFS($H$45:$J$45,$H$44:$J$44,$B83)</f>
        <v>900.64</v>
      </c>
    </row>
  </sheetData>
  <mergeCells count="5">
    <mergeCell ref="G43:J43"/>
    <mergeCell ref="A80:E80"/>
    <mergeCell ref="A2:A5"/>
    <mergeCell ref="A13:A16"/>
    <mergeCell ref="A25:A2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2:L30"/>
  <sheetViews>
    <sheetView workbookViewId="0">
      <selection activeCell="B9" sqref="B9"/>
    </sheetView>
  </sheetViews>
  <sheetFormatPr defaultColWidth="9" defaultRowHeight="14.25"/>
  <cols>
    <col min="3" max="3" width="16.6583333333333" customWidth="1"/>
    <col min="4" max="4" width="12.8333333333333"/>
    <col min="9" max="9" width="20.1583333333333" customWidth="1"/>
  </cols>
  <sheetData>
    <row r="2" spans="1:12">
      <c r="A2" s="14" t="s">
        <v>155</v>
      </c>
      <c r="B2" s="14"/>
      <c r="C2" s="14"/>
      <c r="E2" s="14" t="s">
        <v>156</v>
      </c>
      <c r="F2" s="14"/>
      <c r="G2" s="14"/>
      <c r="I2" t="s">
        <v>157</v>
      </c>
    </row>
    <row r="3" spans="1:12">
      <c r="A3" s="14" t="str">
        <f>'2. 边际成本 '!M1</f>
        <v>机组容量</v>
      </c>
      <c r="B3" s="14" t="str">
        <f>'2. 边际成本 '!N1</f>
        <v>报价</v>
      </c>
      <c r="C3" s="14" t="str">
        <f>'2. 边际成本 '!O1</f>
        <v>申报</v>
      </c>
      <c r="E3" s="14" t="str">
        <f t="shared" ref="E3:G3" si="0">A3</f>
        <v>机组容量</v>
      </c>
      <c r="F3" s="14" t="str">
        <f t="shared" si="0"/>
        <v>报价</v>
      </c>
      <c r="G3" s="14" t="str">
        <f t="shared" si="0"/>
        <v>申报</v>
      </c>
    </row>
    <row r="4" spans="1:12">
      <c r="A4" s="14">
        <f>'2. 边际成本 '!M2</f>
        <v>600</v>
      </c>
      <c r="B4" s="14">
        <f>'2. 边际成本 '!N2</f>
        <v>340.7431975</v>
      </c>
      <c r="C4" s="14">
        <f>'2. 边际成本 '!O2</f>
        <v>1125</v>
      </c>
      <c r="D4">
        <f>SUM(C$4:C4)</f>
        <v>1125</v>
      </c>
      <c r="E4" s="14">
        <f t="array" ref="E4:G30">_xlfn._xlws.SORT(A4:C30,2)</f>
        <v>0</v>
      </c>
      <c r="F4" s="14">
        <v>0</v>
      </c>
      <c r="G4" s="14">
        <v>0</v>
      </c>
      <c r="J4">
        <f t="array" ref="J4:L30">_xlfn._xlws.SORT(A4:C30,2)</f>
        <v>0</v>
      </c>
      <c r="K4">
        <v>0</v>
      </c>
      <c r="L4">
        <v>0</v>
      </c>
    </row>
    <row r="5" spans="1:12">
      <c r="A5" s="14">
        <f>'2. 边际成本 '!M3</f>
        <v>600</v>
      </c>
      <c r="B5" s="14">
        <f>'2. 边际成本 '!N3</f>
        <v>357.952015</v>
      </c>
      <c r="C5" s="14">
        <f>'2. 边际成本 '!O3</f>
        <v>1125</v>
      </c>
      <c r="D5">
        <f>SUM(C$4:C5)</f>
        <v>2250</v>
      </c>
      <c r="E5" s="14">
        <v>0</v>
      </c>
      <c r="F5" s="14">
        <v>0</v>
      </c>
      <c r="G5" s="14">
        <v>0</v>
      </c>
      <c r="J5">
        <v>0</v>
      </c>
      <c r="K5">
        <v>0</v>
      </c>
      <c r="L5">
        <v>0</v>
      </c>
    </row>
    <row r="6" spans="1:12">
      <c r="A6" s="14">
        <f>'2. 边际成本 '!M4</f>
        <v>600</v>
      </c>
      <c r="B6" s="14">
        <f>'2. 边际成本 '!N4</f>
        <v>375.1608325</v>
      </c>
      <c r="C6" s="14">
        <f>'2. 边际成本 '!O4</f>
        <v>1125</v>
      </c>
      <c r="D6">
        <f>SUM(C$4:C6)</f>
        <v>3375</v>
      </c>
      <c r="E6" s="14">
        <v>0</v>
      </c>
      <c r="F6" s="14">
        <v>0</v>
      </c>
      <c r="G6" s="14">
        <v>0</v>
      </c>
      <c r="J6">
        <v>0</v>
      </c>
      <c r="K6">
        <v>0</v>
      </c>
      <c r="L6">
        <v>0</v>
      </c>
    </row>
    <row r="7" spans="1:12">
      <c r="A7" s="14">
        <f>'2. 边际成本 '!M5</f>
        <v>600</v>
      </c>
      <c r="B7" s="17">
        <f>'2. 边际成本 '!N5</f>
        <v>392.36965</v>
      </c>
      <c r="C7" s="14">
        <f>'2. 边际成本 '!O5</f>
        <v>1125</v>
      </c>
      <c r="D7">
        <f>SUM(C$4:C7)</f>
        <v>4500</v>
      </c>
      <c r="E7" s="14">
        <v>0</v>
      </c>
      <c r="F7" s="14">
        <v>0</v>
      </c>
      <c r="G7" s="14">
        <v>0</v>
      </c>
      <c r="J7">
        <v>0</v>
      </c>
      <c r="K7">
        <v>0</v>
      </c>
      <c r="L7">
        <v>0</v>
      </c>
    </row>
    <row r="8" spans="1:12">
      <c r="A8" s="14">
        <f>'2. 边际成本 '!M6</f>
        <v>0</v>
      </c>
      <c r="B8" s="14">
        <f>'2. 边际成本 '!N6</f>
        <v>0</v>
      </c>
      <c r="C8" s="14">
        <f>'2. 边际成本 '!O6</f>
        <v>0</v>
      </c>
      <c r="D8">
        <f>SUM(C$4:C8)</f>
        <v>4500</v>
      </c>
      <c r="E8" s="14">
        <v>0</v>
      </c>
      <c r="F8" s="14">
        <v>0</v>
      </c>
      <c r="G8" s="14">
        <v>0</v>
      </c>
      <c r="J8">
        <v>0</v>
      </c>
      <c r="K8">
        <v>0</v>
      </c>
      <c r="L8">
        <v>0</v>
      </c>
    </row>
    <row r="9" spans="1:12">
      <c r="A9" s="14">
        <f>'2. 边际成本 '!M7</f>
        <v>0</v>
      </c>
      <c r="B9" s="14">
        <f>'2. 边际成本 '!N7</f>
        <v>0</v>
      </c>
      <c r="C9" s="14">
        <f>'2. 边际成本 '!O7</f>
        <v>0</v>
      </c>
      <c r="D9">
        <f>SUM(C$4:C9)</f>
        <v>4500</v>
      </c>
      <c r="E9" s="14">
        <v>0</v>
      </c>
      <c r="F9" s="14">
        <v>0</v>
      </c>
      <c r="G9" s="14">
        <v>0</v>
      </c>
      <c r="J9">
        <v>0</v>
      </c>
      <c r="K9">
        <v>0</v>
      </c>
      <c r="L9">
        <v>0</v>
      </c>
    </row>
    <row r="10" spans="1:12">
      <c r="A10" s="14">
        <f>'2. 边际成本 '!M8</f>
        <v>0</v>
      </c>
      <c r="B10" s="14">
        <f>'2. 边际成本 '!N8</f>
        <v>0</v>
      </c>
      <c r="C10" s="14">
        <f>'2. 边际成本 '!O8</f>
        <v>0</v>
      </c>
      <c r="D10">
        <f>SUM(C$4:C10)</f>
        <v>4500</v>
      </c>
      <c r="E10" s="14">
        <v>0</v>
      </c>
      <c r="F10" s="14">
        <v>0</v>
      </c>
      <c r="G10" s="14">
        <v>0</v>
      </c>
      <c r="J10">
        <v>0</v>
      </c>
      <c r="K10">
        <v>0</v>
      </c>
      <c r="L10">
        <v>0</v>
      </c>
    </row>
    <row r="11" spans="1:12">
      <c r="A11" s="14">
        <f>'2. 边际成本 '!M9</f>
        <v>0</v>
      </c>
      <c r="B11" s="14">
        <f>'2. 边际成本 '!N9</f>
        <v>0</v>
      </c>
      <c r="C11" s="14">
        <f>'2. 边际成本 '!O9</f>
        <v>0</v>
      </c>
      <c r="D11">
        <f>SUM(C$4:C11)</f>
        <v>4500</v>
      </c>
      <c r="E11" s="14">
        <v>0</v>
      </c>
      <c r="F11" s="14">
        <v>0</v>
      </c>
      <c r="G11" s="14">
        <v>0</v>
      </c>
      <c r="J11">
        <v>0</v>
      </c>
      <c r="K11">
        <v>0</v>
      </c>
      <c r="L11">
        <v>0</v>
      </c>
    </row>
    <row r="12" spans="1:12">
      <c r="A12" s="14">
        <f>'2. 边际成本 '!M10</f>
        <v>0</v>
      </c>
      <c r="B12" s="14">
        <f>'2. 边际成本 '!N10</f>
        <v>0</v>
      </c>
      <c r="C12" s="14">
        <f>'2. 边际成本 '!O10</f>
        <v>0</v>
      </c>
      <c r="D12">
        <f>SUM(C$4:C12)</f>
        <v>4500</v>
      </c>
      <c r="E12" s="14">
        <v>0</v>
      </c>
      <c r="F12" s="14">
        <v>0</v>
      </c>
      <c r="G12" s="14">
        <v>0</v>
      </c>
      <c r="J12">
        <v>0</v>
      </c>
      <c r="K12">
        <v>0</v>
      </c>
      <c r="L12">
        <v>0</v>
      </c>
    </row>
    <row r="13" spans="1:12">
      <c r="A13" s="14">
        <f>'2. 边际成本 '!M11</f>
        <v>300</v>
      </c>
      <c r="B13" s="14">
        <f>'2. 边际成本 '!N11</f>
        <v>367.507412</v>
      </c>
      <c r="C13" s="14">
        <f>'2. 边际成本 '!O11</f>
        <v>562.5</v>
      </c>
      <c r="D13">
        <f>SUM(C$13:C13)</f>
        <v>562.5</v>
      </c>
      <c r="E13" s="14">
        <v>0</v>
      </c>
      <c r="F13" s="14">
        <v>0</v>
      </c>
      <c r="G13" s="14">
        <v>0</v>
      </c>
      <c r="I13">
        <f>8905-165*35</f>
        <v>3130</v>
      </c>
      <c r="J13">
        <v>0</v>
      </c>
      <c r="K13">
        <v>0</v>
      </c>
      <c r="L13">
        <v>0</v>
      </c>
    </row>
    <row r="14" spans="1:12">
      <c r="A14" s="14">
        <f>'2. 边际成本 '!M12</f>
        <v>300</v>
      </c>
      <c r="B14" s="14">
        <f>'2. 边际成本 '!N12</f>
        <v>379.05812</v>
      </c>
      <c r="C14" s="14">
        <f>'2. 边际成本 '!O12</f>
        <v>562.5</v>
      </c>
      <c r="D14">
        <f>SUM(C$13:C14)</f>
        <v>1125</v>
      </c>
      <c r="E14" s="14">
        <v>0</v>
      </c>
      <c r="F14" s="14">
        <v>0</v>
      </c>
      <c r="G14" s="14">
        <v>0</v>
      </c>
      <c r="I14">
        <f>I13+1300</f>
        <v>4430</v>
      </c>
      <c r="J14">
        <v>0</v>
      </c>
      <c r="K14">
        <v>0</v>
      </c>
      <c r="L14">
        <v>0</v>
      </c>
    </row>
    <row r="15" spans="1:12">
      <c r="A15" s="14">
        <f>'2. 边际成本 '!M13</f>
        <v>300</v>
      </c>
      <c r="B15" s="14">
        <f>'2. 边际成本 '!N13</f>
        <v>390.608828</v>
      </c>
      <c r="C15" s="14">
        <f>'2. 边际成本 '!O13</f>
        <v>562.5</v>
      </c>
      <c r="D15">
        <f>SUM(C$13:C15)</f>
        <v>1687.5</v>
      </c>
      <c r="E15" s="14">
        <v>0</v>
      </c>
      <c r="F15" s="14">
        <v>0</v>
      </c>
      <c r="G15" s="14">
        <v>0</v>
      </c>
      <c r="J15">
        <v>0</v>
      </c>
      <c r="K15">
        <v>0</v>
      </c>
      <c r="L15">
        <v>0</v>
      </c>
    </row>
    <row r="16" spans="1:12">
      <c r="A16" s="14">
        <f>'2. 边际成本 '!M14</f>
        <v>300</v>
      </c>
      <c r="B16" s="14">
        <f>'2. 边际成本 '!N14</f>
        <v>402.159536</v>
      </c>
      <c r="C16" s="14">
        <f>'2. 边际成本 '!O14</f>
        <v>562.5</v>
      </c>
      <c r="D16">
        <f>SUM(C$13:C16)</f>
        <v>2250</v>
      </c>
      <c r="E16" s="14">
        <v>0</v>
      </c>
      <c r="F16" s="14">
        <v>0</v>
      </c>
      <c r="G16" s="14">
        <v>0</v>
      </c>
      <c r="J16">
        <v>0</v>
      </c>
      <c r="K16">
        <v>0</v>
      </c>
      <c r="L16">
        <v>0</v>
      </c>
    </row>
    <row r="17" spans="1:12">
      <c r="A17" s="14">
        <f>'2. 边际成本 '!M15</f>
        <v>0</v>
      </c>
      <c r="B17" s="14">
        <f>'2. 边际成本 '!N15</f>
        <v>0</v>
      </c>
      <c r="C17" s="14">
        <f>'2. 边际成本 '!O15</f>
        <v>0</v>
      </c>
      <c r="D17">
        <f>SUM(C$13:C17)</f>
        <v>2250</v>
      </c>
      <c r="E17" s="14">
        <v>0</v>
      </c>
      <c r="F17" s="14">
        <v>0</v>
      </c>
      <c r="G17" s="14">
        <v>0</v>
      </c>
      <c r="J17">
        <v>0</v>
      </c>
      <c r="K17">
        <v>0</v>
      </c>
      <c r="L17">
        <v>0</v>
      </c>
    </row>
    <row r="18" spans="1:12">
      <c r="A18" s="14">
        <f>'2. 边际成本 '!M16</f>
        <v>0</v>
      </c>
      <c r="B18" s="14">
        <f>'2. 边际成本 '!N16</f>
        <v>0</v>
      </c>
      <c r="C18" s="14">
        <f>'2. 边际成本 '!O16</f>
        <v>0</v>
      </c>
      <c r="D18">
        <f>SUM(C$13:C18)</f>
        <v>2250</v>
      </c>
      <c r="E18" s="14">
        <v>0</v>
      </c>
      <c r="F18" s="14">
        <v>0</v>
      </c>
      <c r="G18" s="14">
        <v>0</v>
      </c>
      <c r="J18">
        <v>0</v>
      </c>
      <c r="K18">
        <v>0</v>
      </c>
      <c r="L18">
        <v>0</v>
      </c>
    </row>
    <row r="19" spans="1:12">
      <c r="A19" s="14">
        <f>'2. 边际成本 '!M17</f>
        <v>0</v>
      </c>
      <c r="B19" s="14">
        <f>'2. 边际成本 '!N17</f>
        <v>0</v>
      </c>
      <c r="C19" s="14">
        <f>'2. 边际成本 '!O17</f>
        <v>0</v>
      </c>
      <c r="D19">
        <f>SUM(C$13:C19)</f>
        <v>2250</v>
      </c>
      <c r="E19" s="14">
        <v>0</v>
      </c>
      <c r="F19" s="14">
        <v>0</v>
      </c>
      <c r="G19" s="14">
        <v>0</v>
      </c>
      <c r="J19">
        <v>0</v>
      </c>
      <c r="K19">
        <v>0</v>
      </c>
      <c r="L19">
        <v>0</v>
      </c>
    </row>
    <row r="20" spans="1:12">
      <c r="A20" s="14">
        <f>'2. 边际成本 '!M18</f>
        <v>0</v>
      </c>
      <c r="B20" s="14">
        <f>'2. 边际成本 '!N18</f>
        <v>0</v>
      </c>
      <c r="C20" s="14">
        <f>'2. 边际成本 '!O18</f>
        <v>0</v>
      </c>
      <c r="D20">
        <f>SUM(C$13:C20)</f>
        <v>2250</v>
      </c>
      <c r="E20" s="14">
        <v>0</v>
      </c>
      <c r="F20" s="14">
        <v>0</v>
      </c>
      <c r="G20" s="14">
        <v>0</v>
      </c>
      <c r="J20">
        <v>0</v>
      </c>
      <c r="K20">
        <v>0</v>
      </c>
      <c r="L20">
        <v>0</v>
      </c>
    </row>
    <row r="21" spans="1:12">
      <c r="A21" s="14">
        <f>'2. 边际成本 '!M19</f>
        <v>0</v>
      </c>
      <c r="B21" s="14">
        <f>'2. 边际成本 '!N19</f>
        <v>0</v>
      </c>
      <c r="C21" s="14">
        <f>'2. 边际成本 '!O19</f>
        <v>0</v>
      </c>
      <c r="D21">
        <f>SUM(C$13:C21)</f>
        <v>2250</v>
      </c>
      <c r="E21" s="14">
        <v>0</v>
      </c>
      <c r="F21" s="14">
        <v>0</v>
      </c>
      <c r="G21" s="14">
        <v>0</v>
      </c>
      <c r="J21">
        <v>0</v>
      </c>
      <c r="K21">
        <v>0</v>
      </c>
      <c r="L21">
        <v>0</v>
      </c>
    </row>
    <row r="22" spans="1:12">
      <c r="A22" s="14">
        <f>'2. 边际成本 '!M20</f>
        <v>0</v>
      </c>
      <c r="B22" s="14">
        <f>'2. 边际成本 '!N20</f>
        <v>0</v>
      </c>
      <c r="C22" s="14">
        <f>'2. 边际成本 '!O20</f>
        <v>0</v>
      </c>
      <c r="E22" s="14">
        <v>0</v>
      </c>
      <c r="F22" s="14">
        <v>0</v>
      </c>
      <c r="G22" s="14">
        <v>0</v>
      </c>
      <c r="J22">
        <v>0</v>
      </c>
      <c r="K22">
        <v>0</v>
      </c>
      <c r="L22">
        <v>0</v>
      </c>
    </row>
    <row r="23" spans="1:12">
      <c r="A23" s="14">
        <f>'2. 边际成本 '!M21</f>
        <v>0</v>
      </c>
      <c r="B23" s="14">
        <f>'2. 边际成本 '!N21</f>
        <v>0</v>
      </c>
      <c r="C23" s="14">
        <f>'2. 边际成本 '!O21</f>
        <v>0</v>
      </c>
      <c r="E23" s="14">
        <v>600</v>
      </c>
      <c r="F23" s="14">
        <v>340.7431975</v>
      </c>
      <c r="G23" s="14">
        <v>1125</v>
      </c>
      <c r="H23">
        <v>1125</v>
      </c>
      <c r="J23">
        <v>600</v>
      </c>
      <c r="K23">
        <v>340.7431975</v>
      </c>
      <c r="L23">
        <v>1125</v>
      </c>
    </row>
    <row r="24" spans="1:12">
      <c r="A24" s="14">
        <f>'2. 边际成本 '!M22</f>
        <v>0</v>
      </c>
      <c r="B24" s="14">
        <f>'2. 边际成本 '!N22</f>
        <v>0</v>
      </c>
      <c r="C24" s="14">
        <f>'2. 边际成本 '!O22</f>
        <v>0</v>
      </c>
      <c r="E24" s="14">
        <v>600</v>
      </c>
      <c r="F24" s="14">
        <v>357.952015</v>
      </c>
      <c r="G24" s="14">
        <v>1125</v>
      </c>
      <c r="H24">
        <v>2250</v>
      </c>
      <c r="J24">
        <v>600</v>
      </c>
      <c r="K24">
        <v>357.952015</v>
      </c>
      <c r="L24">
        <v>1125</v>
      </c>
    </row>
    <row r="25" spans="1:12">
      <c r="A25" s="14">
        <f>'2. 边际成本 '!M23</f>
        <v>0</v>
      </c>
      <c r="B25" s="14">
        <f>'2. 边际成本 '!N23</f>
        <v>0</v>
      </c>
      <c r="C25" s="14">
        <f>'2. 边际成本 '!O23</f>
        <v>0</v>
      </c>
      <c r="E25" s="14">
        <v>300</v>
      </c>
      <c r="F25" s="14">
        <v>367.507412</v>
      </c>
      <c r="G25" s="14">
        <v>562.5</v>
      </c>
      <c r="H25">
        <f t="shared" ref="H25:H30" si="1">H24+G25</f>
        <v>2812.5</v>
      </c>
      <c r="J25">
        <v>300</v>
      </c>
      <c r="K25">
        <v>367.507412</v>
      </c>
      <c r="L25">
        <v>562.5</v>
      </c>
    </row>
    <row r="26" spans="1:12">
      <c r="A26" s="14">
        <f>'2. 边际成本 '!M24</f>
        <v>0</v>
      </c>
      <c r="B26" s="14">
        <f>'2. 边际成本 '!N24</f>
        <v>0</v>
      </c>
      <c r="C26" s="14">
        <f>'2. 边际成本 '!O24</f>
        <v>0</v>
      </c>
      <c r="E26" s="14">
        <v>600</v>
      </c>
      <c r="F26" s="14">
        <v>375.1608325</v>
      </c>
      <c r="G26" s="14">
        <v>1125</v>
      </c>
      <c r="H26">
        <f t="shared" si="1"/>
        <v>3937.5</v>
      </c>
      <c r="J26">
        <v>600</v>
      </c>
      <c r="K26">
        <v>375.1608325</v>
      </c>
      <c r="L26">
        <v>1125</v>
      </c>
    </row>
    <row r="27" spans="1:12">
      <c r="A27" s="14">
        <f>'2. 边际成本 '!M25</f>
        <v>0</v>
      </c>
      <c r="B27" s="14">
        <f>'2. 边际成本 '!N25</f>
        <v>0</v>
      </c>
      <c r="C27" s="14">
        <f>'2. 边际成本 '!O25</f>
        <v>0</v>
      </c>
      <c r="E27" s="14">
        <v>300</v>
      </c>
      <c r="F27" s="14">
        <v>379.05812</v>
      </c>
      <c r="G27" s="14">
        <v>562.5</v>
      </c>
      <c r="H27">
        <f t="shared" si="1"/>
        <v>4500</v>
      </c>
      <c r="J27">
        <v>300</v>
      </c>
      <c r="K27">
        <v>379.05812</v>
      </c>
      <c r="L27">
        <v>562.5</v>
      </c>
    </row>
    <row r="28" spans="1:12">
      <c r="A28" s="14">
        <f>'2. 边际成本 '!M26</f>
        <v>0</v>
      </c>
      <c r="B28" s="14">
        <f>'2. 边际成本 '!N26</f>
        <v>0</v>
      </c>
      <c r="C28" s="14">
        <f>'2. 边际成本 '!O26</f>
        <v>0</v>
      </c>
      <c r="E28" s="14">
        <v>300</v>
      </c>
      <c r="F28" s="14">
        <v>390.608828</v>
      </c>
      <c r="G28" s="14">
        <v>562.5</v>
      </c>
      <c r="H28">
        <f t="shared" si="1"/>
        <v>5062.5</v>
      </c>
      <c r="J28">
        <v>300</v>
      </c>
      <c r="K28">
        <v>390.608828</v>
      </c>
      <c r="L28">
        <v>562.5</v>
      </c>
    </row>
    <row r="29" spans="1:12">
      <c r="A29" s="14">
        <f>'2. 边际成本 '!M27</f>
        <v>0</v>
      </c>
      <c r="B29" s="14">
        <f>'2. 边际成本 '!N27</f>
        <v>0</v>
      </c>
      <c r="C29" s="14">
        <f>'2. 边际成本 '!O27</f>
        <v>0</v>
      </c>
      <c r="E29" s="14">
        <v>600</v>
      </c>
      <c r="F29" s="14">
        <v>392.36965</v>
      </c>
      <c r="G29" s="14">
        <v>1125</v>
      </c>
      <c r="H29">
        <f t="shared" si="1"/>
        <v>6187.5</v>
      </c>
      <c r="J29">
        <v>600</v>
      </c>
      <c r="K29">
        <v>392.36965</v>
      </c>
      <c r="L29">
        <v>1125</v>
      </c>
    </row>
    <row r="30" spans="1:12">
      <c r="A30" s="14">
        <f>'2. 边际成本 '!M28</f>
        <v>0</v>
      </c>
      <c r="B30" s="14">
        <f>'2. 边际成本 '!N28</f>
        <v>0</v>
      </c>
      <c r="C30" s="14">
        <f>'2. 边际成本 '!O28</f>
        <v>0</v>
      </c>
      <c r="E30" s="14">
        <v>300</v>
      </c>
      <c r="F30" s="14">
        <v>402.159536</v>
      </c>
      <c r="G30" s="14">
        <v>562.5</v>
      </c>
      <c r="H30">
        <f t="shared" si="1"/>
        <v>6750</v>
      </c>
      <c r="J30">
        <v>300</v>
      </c>
      <c r="K30">
        <v>402.159536</v>
      </c>
      <c r="L30">
        <v>562.5</v>
      </c>
    </row>
  </sheetData>
  <mergeCells count="2">
    <mergeCell ref="A2:C2"/>
    <mergeCell ref="E2:G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2:N44"/>
  <sheetViews>
    <sheetView zoomScale="115" zoomScaleNormal="115" topLeftCell="A30" workbookViewId="0">
      <selection activeCell="G40" sqref="G40"/>
    </sheetView>
  </sheetViews>
  <sheetFormatPr defaultColWidth="9" defaultRowHeight="14.25"/>
  <cols>
    <col min="3" max="3" width="11" customWidth="1"/>
    <col min="5" max="5" width="14.6583333333333" customWidth="1"/>
    <col min="8" max="8" width="9.5"/>
    <col min="9" max="9" width="12.7833333333333"/>
    <col min="12" max="12" width="9.575"/>
    <col min="16" max="16" width="13.925"/>
    <col min="17" max="17" width="12.7833333333333"/>
    <col min="18" max="18" width="9.575"/>
  </cols>
  <sheetData>
    <row r="2" ht="15.75" spans="2:5">
      <c r="B2" s="79"/>
      <c r="C2" s="79"/>
      <c r="D2" s="79"/>
      <c r="E2" s="42"/>
    </row>
    <row r="3" spans="2:5">
      <c r="B3" s="14"/>
      <c r="C3" s="15"/>
      <c r="D3" s="14"/>
      <c r="E3" s="1"/>
    </row>
    <row r="4" spans="2:5">
      <c r="B4" s="14"/>
      <c r="C4" s="15"/>
      <c r="D4" s="14"/>
      <c r="E4" s="1"/>
    </row>
    <row r="5" spans="2:5">
      <c r="B5" s="14"/>
      <c r="C5" s="15"/>
      <c r="D5" s="14"/>
      <c r="E5" s="1"/>
    </row>
    <row r="6" spans="2:5">
      <c r="B6" s="14"/>
      <c r="C6" s="15"/>
      <c r="D6" s="14"/>
      <c r="E6" s="1"/>
    </row>
    <row r="7" spans="2:5">
      <c r="B7" s="14"/>
      <c r="C7" s="14"/>
      <c r="D7" s="14"/>
      <c r="E7" s="1"/>
    </row>
    <row r="8" spans="2:5">
      <c r="B8" s="14"/>
      <c r="C8" s="14"/>
      <c r="D8" s="14"/>
      <c r="E8" s="1"/>
    </row>
    <row r="9" spans="2:5">
      <c r="B9" s="14"/>
      <c r="C9" s="14"/>
      <c r="D9" s="14"/>
      <c r="E9" s="1"/>
    </row>
    <row r="10" spans="2:5">
      <c r="B10" s="14"/>
      <c r="C10" s="14"/>
      <c r="D10" s="14"/>
      <c r="E10" s="1"/>
    </row>
    <row r="11" spans="2:5">
      <c r="B11" s="14"/>
      <c r="C11" s="1"/>
      <c r="D11" s="14"/>
      <c r="E11" s="1"/>
    </row>
    <row r="12" spans="2:5">
      <c r="B12" s="14"/>
      <c r="C12" s="1"/>
      <c r="D12" s="14"/>
      <c r="E12" s="1"/>
    </row>
    <row r="13" spans="2:5">
      <c r="B13" s="14"/>
      <c r="C13" s="1"/>
      <c r="D13" s="14"/>
      <c r="E13" s="1"/>
    </row>
    <row r="14" spans="2:5">
      <c r="B14" s="14"/>
      <c r="C14" s="1"/>
      <c r="D14" s="14"/>
      <c r="E14" s="1"/>
    </row>
    <row r="17" spans="1:11">
      <c r="A17" s="14" t="s">
        <v>158</v>
      </c>
      <c r="B17" s="14" t="str">
        <f>'3. 原始报价'!E3</f>
        <v>机组容量</v>
      </c>
      <c r="C17" s="14" t="str">
        <f>'3. 原始报价'!F3</f>
        <v>报价</v>
      </c>
      <c r="D17" s="14" t="str">
        <f>'3. 原始报价'!G3</f>
        <v>申报</v>
      </c>
      <c r="E17" s="14" t="s">
        <v>159</v>
      </c>
      <c r="I17">
        <v>394</v>
      </c>
    </row>
    <row r="18" spans="1:11">
      <c r="A18" s="14">
        <v>1</v>
      </c>
      <c r="B18" s="14">
        <f>'3. 原始报价'!E4</f>
        <v>0</v>
      </c>
      <c r="C18" s="14">
        <f>'3. 原始报价'!F4</f>
        <v>0</v>
      </c>
      <c r="D18" s="14">
        <f>'3. 原始报价'!G4</f>
        <v>0</v>
      </c>
      <c r="E18" s="14">
        <f>D18</f>
        <v>0</v>
      </c>
      <c r="I18">
        <v>394</v>
      </c>
    </row>
    <row r="19" spans="1:11">
      <c r="A19" s="14">
        <f>A18+1</f>
        <v>2</v>
      </c>
      <c r="B19" s="14">
        <f>'3. 原始报价'!E5</f>
        <v>0</v>
      </c>
      <c r="C19" s="14">
        <f>'3. 原始报价'!F5</f>
        <v>0</v>
      </c>
      <c r="D19" s="14">
        <f>'3. 原始报价'!G5</f>
        <v>0</v>
      </c>
      <c r="E19" s="14">
        <f>D19+E18</f>
        <v>0</v>
      </c>
      <c r="I19">
        <v>395</v>
      </c>
    </row>
    <row r="20" spans="1:11">
      <c r="A20" s="14">
        <f t="shared" ref="A20:A44" si="0">A19+1</f>
        <v>3</v>
      </c>
      <c r="B20" s="14">
        <f>'3. 原始报价'!E6</f>
        <v>0</v>
      </c>
      <c r="C20" s="14">
        <f>'3. 原始报价'!F6</f>
        <v>0</v>
      </c>
      <c r="D20" s="14">
        <f>'3. 原始报价'!G6</f>
        <v>0</v>
      </c>
      <c r="E20" s="14">
        <f t="shared" ref="E20:E44" si="1">D20+E19</f>
        <v>0</v>
      </c>
    </row>
    <row r="21" spans="1:11">
      <c r="A21" s="14">
        <f t="shared" si="0"/>
        <v>4</v>
      </c>
      <c r="B21" s="14">
        <f>'3. 原始报价'!E7</f>
        <v>0</v>
      </c>
      <c r="C21" s="14">
        <f>'3. 原始报价'!F7</f>
        <v>0</v>
      </c>
      <c r="D21" s="14">
        <f>'3. 原始报价'!G7</f>
        <v>0</v>
      </c>
      <c r="E21" s="14">
        <f t="shared" si="1"/>
        <v>0</v>
      </c>
    </row>
    <row r="22" spans="1:11">
      <c r="A22" s="14">
        <f t="shared" si="0"/>
        <v>5</v>
      </c>
      <c r="B22" s="14">
        <f>'3. 原始报价'!E8</f>
        <v>0</v>
      </c>
      <c r="C22" s="14">
        <f>'3. 原始报价'!F8</f>
        <v>0</v>
      </c>
      <c r="D22" s="14">
        <f>'3. 原始报价'!G8</f>
        <v>0</v>
      </c>
      <c r="E22" s="14">
        <f t="shared" si="1"/>
        <v>0</v>
      </c>
    </row>
    <row r="23" spans="1:11">
      <c r="A23" s="14">
        <f t="shared" si="0"/>
        <v>6</v>
      </c>
      <c r="B23" s="14">
        <f>'3. 原始报价'!E9</f>
        <v>0</v>
      </c>
      <c r="C23" s="14">
        <f>'3. 原始报价'!F9</f>
        <v>0</v>
      </c>
      <c r="D23" s="14">
        <f>'3. 原始报价'!G9</f>
        <v>0</v>
      </c>
      <c r="E23" s="14">
        <f t="shared" si="1"/>
        <v>0</v>
      </c>
      <c r="H23" s="1"/>
      <c r="I23" s="1" t="s">
        <v>43</v>
      </c>
      <c r="J23" s="1" t="s">
        <v>45</v>
      </c>
    </row>
    <row r="24" spans="1:11">
      <c r="A24" s="14">
        <f t="shared" si="0"/>
        <v>7</v>
      </c>
      <c r="B24" s="14">
        <f>'3. 原始报价'!E10</f>
        <v>0</v>
      </c>
      <c r="C24" s="14">
        <f>'3. 原始报价'!F10</f>
        <v>0</v>
      </c>
      <c r="D24" s="14">
        <f>'3. 原始报价'!G10</f>
        <v>0</v>
      </c>
      <c r="E24" s="14">
        <f t="shared" si="1"/>
        <v>0</v>
      </c>
      <c r="H24" s="1" t="str" cm="1">
        <f t="array" ref="H24:J27">'1.火电空间 日滚动'!D32:F35</f>
        <v>机组</v>
      </c>
      <c r="I24" s="1">
        <v>600</v>
      </c>
      <c r="J24" s="1">
        <v>300</v>
      </c>
    </row>
    <row r="25" spans="1:11">
      <c r="A25" s="14">
        <f t="shared" si="0"/>
        <v>8</v>
      </c>
      <c r="B25" s="14">
        <f>'3. 原始报价'!E11</f>
        <v>0</v>
      </c>
      <c r="C25" s="14">
        <f>'3. 原始报价'!F11</f>
        <v>0</v>
      </c>
      <c r="D25" s="14">
        <f>'3. 原始报价'!G11</f>
        <v>0</v>
      </c>
      <c r="E25" s="14">
        <f t="shared" si="1"/>
        <v>0</v>
      </c>
      <c r="H25" s="1" t="str">
        <v>机组总容量</v>
      </c>
      <c r="I25" s="1">
        <v>9000</v>
      </c>
      <c r="J25" s="1">
        <v>4500</v>
      </c>
    </row>
    <row r="26" spans="1:11">
      <c r="A26" s="14">
        <f t="shared" si="0"/>
        <v>9</v>
      </c>
      <c r="B26" s="14">
        <f>'3. 原始报价'!E12</f>
        <v>0</v>
      </c>
      <c r="C26" s="14">
        <f>'3. 原始报价'!F12</f>
        <v>0</v>
      </c>
      <c r="D26" s="14">
        <f>'3. 原始报价'!G12</f>
        <v>0</v>
      </c>
      <c r="E26" s="14">
        <f t="shared" si="1"/>
        <v>0</v>
      </c>
      <c r="H26" s="1" t="str">
        <v>开机容量</v>
      </c>
      <c r="I26" s="1">
        <v>9000</v>
      </c>
      <c r="J26" s="1">
        <v>4500</v>
      </c>
    </row>
    <row r="27" spans="1:11">
      <c r="A27" s="17">
        <f t="shared" si="0"/>
        <v>10</v>
      </c>
      <c r="B27" s="17">
        <f>'3. 原始报价'!E13</f>
        <v>0</v>
      </c>
      <c r="C27" s="17">
        <f>'3. 原始报价'!F13</f>
        <v>0</v>
      </c>
      <c r="D27" s="17">
        <f>'3. 原始报价'!G13</f>
        <v>0</v>
      </c>
      <c r="E27" s="17">
        <f t="shared" si="1"/>
        <v>0</v>
      </c>
      <c r="H27" s="1" t="str">
        <v>开机台数</v>
      </c>
      <c r="I27" s="1">
        <v>15</v>
      </c>
      <c r="J27" s="1">
        <v>15</v>
      </c>
    </row>
    <row r="28" spans="1:11">
      <c r="A28" s="14">
        <f t="shared" si="0"/>
        <v>11</v>
      </c>
      <c r="B28" s="14">
        <f>'3. 原始报价'!E14</f>
        <v>0</v>
      </c>
      <c r="C28" s="14">
        <f>'3. 原始报价'!F14</f>
        <v>0</v>
      </c>
      <c r="D28" s="14">
        <f>'3. 原始报价'!G14</f>
        <v>0</v>
      </c>
      <c r="E28" s="14">
        <f t="shared" si="1"/>
        <v>0</v>
      </c>
      <c r="H28" s="1" t="s">
        <v>160</v>
      </c>
      <c r="I28" s="1" cm="1">
        <f t="array" ref="I28">_xlfn._xlws.FILTER('0.输入区'!$I$8:$I$9,'0.输入区'!$D$8:$D$9=I24)</f>
        <v>0.5</v>
      </c>
      <c r="J28" s="1" cm="1">
        <f t="array" ref="J28">_xlfn._xlws.FILTER('0.输入区'!$I$8:$I$9,'0.输入区'!$D$8:$D$9=J24)</f>
        <v>0.5</v>
      </c>
    </row>
    <row r="29" spans="1:11">
      <c r="A29" s="14">
        <f t="shared" si="0"/>
        <v>12</v>
      </c>
      <c r="B29" s="14">
        <f>'3. 原始报价'!E15</f>
        <v>0</v>
      </c>
      <c r="C29" s="14">
        <f>'3. 原始报价'!F15</f>
        <v>0</v>
      </c>
      <c r="D29" s="14">
        <f>'3. 原始报价'!G15</f>
        <v>0</v>
      </c>
      <c r="E29" s="14">
        <f t="shared" si="1"/>
        <v>0</v>
      </c>
    </row>
    <row r="30" spans="1:11">
      <c r="A30" s="14">
        <f t="shared" si="0"/>
        <v>13</v>
      </c>
      <c r="B30" s="14">
        <f>'3. 原始报价'!E16</f>
        <v>0</v>
      </c>
      <c r="C30" s="14">
        <f>'3. 原始报价'!F16</f>
        <v>0</v>
      </c>
      <c r="D30" s="14">
        <f>'3. 原始报价'!G16</f>
        <v>0</v>
      </c>
      <c r="E30" s="14">
        <f t="shared" si="1"/>
        <v>0</v>
      </c>
      <c r="G30" s="119"/>
      <c r="H30" s="14" t="s">
        <v>144</v>
      </c>
      <c r="I30" s="14" t="s">
        <v>145</v>
      </c>
      <c r="J30" s="14" t="s">
        <v>146</v>
      </c>
      <c r="K30" s="14" t="s">
        <v>159</v>
      </c>
    </row>
    <row r="31" spans="1:11">
      <c r="A31" s="14">
        <f t="shared" si="0"/>
        <v>14</v>
      </c>
      <c r="B31" s="14">
        <f>'3. 原始报价'!E17</f>
        <v>0</v>
      </c>
      <c r="C31" s="14">
        <f>'3. 原始报价'!F17</f>
        <v>0</v>
      </c>
      <c r="D31" s="14">
        <f>'3. 原始报价'!G17</f>
        <v>0</v>
      </c>
      <c r="E31" s="14">
        <f t="shared" si="1"/>
        <v>0</v>
      </c>
      <c r="H31" s="1"/>
      <c r="I31" s="1"/>
      <c r="J31" s="1">
        <f>I26*I28</f>
        <v>4500</v>
      </c>
      <c r="K31" s="1">
        <f>SUM(J$31:J31)</f>
        <v>4500</v>
      </c>
    </row>
    <row r="32" spans="1:11">
      <c r="A32" s="14">
        <f t="shared" si="0"/>
        <v>15</v>
      </c>
      <c r="B32" s="14">
        <f>'3. 原始报价'!E18</f>
        <v>0</v>
      </c>
      <c r="C32" s="14">
        <f>'3. 原始报价'!F18</f>
        <v>0</v>
      </c>
      <c r="D32" s="14">
        <f>'3. 原始报价'!G18</f>
        <v>0</v>
      </c>
      <c r="E32" s="14">
        <f t="shared" si="1"/>
        <v>0</v>
      </c>
      <c r="H32" s="1" cm="1">
        <f t="array" ref="H32:J35">_xlfn._xlws.FILTER(B37:D44,B37:B44=I24)</f>
        <v>600</v>
      </c>
      <c r="I32" s="1">
        <v>340.7431975</v>
      </c>
      <c r="J32" s="1">
        <v>1125</v>
      </c>
      <c r="K32" s="1">
        <f>SUM(J$31:J32)</f>
        <v>5625</v>
      </c>
    </row>
    <row r="33" spans="1:14">
      <c r="A33" s="14">
        <f t="shared" si="0"/>
        <v>16</v>
      </c>
      <c r="B33" s="14">
        <f>'3. 原始报价'!E19</f>
        <v>0</v>
      </c>
      <c r="C33" s="14">
        <f>'3. 原始报价'!F19</f>
        <v>0</v>
      </c>
      <c r="D33" s="14">
        <f>'3. 原始报价'!G19</f>
        <v>0</v>
      </c>
      <c r="E33" s="14">
        <f t="shared" si="1"/>
        <v>0</v>
      </c>
      <c r="H33" s="1">
        <v>600</v>
      </c>
      <c r="I33" s="1">
        <v>357.952015</v>
      </c>
      <c r="J33" s="1">
        <v>1125</v>
      </c>
      <c r="K33" s="1">
        <f>SUM(J$31:J33)</f>
        <v>6750</v>
      </c>
    </row>
    <row r="34" spans="1:14">
      <c r="A34" s="14">
        <f t="shared" si="0"/>
        <v>17</v>
      </c>
      <c r="B34" s="14">
        <f>'3. 原始报价'!E20</f>
        <v>0</v>
      </c>
      <c r="C34" s="14">
        <f>'3. 原始报价'!F20</f>
        <v>0</v>
      </c>
      <c r="D34" s="14">
        <f>'3. 原始报价'!G20</f>
        <v>0</v>
      </c>
      <c r="E34" s="14">
        <f t="shared" si="1"/>
        <v>0</v>
      </c>
      <c r="H34" s="1">
        <v>600</v>
      </c>
      <c r="I34" s="1">
        <v>375.1608325</v>
      </c>
      <c r="J34" s="1">
        <v>1125</v>
      </c>
      <c r="K34" s="1">
        <f>SUM(J$31:J34)</f>
        <v>7875</v>
      </c>
    </row>
    <row r="35" spans="1:14">
      <c r="A35" s="14">
        <f t="shared" si="0"/>
        <v>18</v>
      </c>
      <c r="B35" s="14">
        <f>'3. 原始报价'!E21</f>
        <v>0</v>
      </c>
      <c r="C35" s="14">
        <f>'3. 原始报价'!F21</f>
        <v>0</v>
      </c>
      <c r="D35" s="14">
        <f>'3. 原始报价'!G21</f>
        <v>0</v>
      </c>
      <c r="E35" s="14">
        <f t="shared" si="1"/>
        <v>0</v>
      </c>
      <c r="H35" s="1">
        <v>600</v>
      </c>
      <c r="I35" s="1">
        <v>392.36965</v>
      </c>
      <c r="J35" s="1">
        <v>1125</v>
      </c>
      <c r="K35" s="1">
        <f>SUM(J$31:J35)</f>
        <v>9000</v>
      </c>
    </row>
    <row r="36" spans="1:14">
      <c r="A36" s="14">
        <f t="shared" si="0"/>
        <v>19</v>
      </c>
      <c r="B36" s="14">
        <f>'3. 原始报价'!E22</f>
        <v>0</v>
      </c>
      <c r="C36" s="14">
        <f>'3. 原始报价'!F22</f>
        <v>0</v>
      </c>
      <c r="D36" s="14">
        <f>'3. 原始报价'!G22</f>
        <v>0</v>
      </c>
      <c r="E36" s="17">
        <f t="shared" si="1"/>
        <v>0</v>
      </c>
    </row>
    <row r="37" spans="1:14">
      <c r="A37" s="14">
        <f t="shared" si="0"/>
        <v>20</v>
      </c>
      <c r="B37" s="14">
        <f>'3. 原始报价'!E23</f>
        <v>600</v>
      </c>
      <c r="C37" s="14">
        <f>'3. 原始报价'!F23</f>
        <v>340.7431975</v>
      </c>
      <c r="D37" s="14">
        <f>'3. 原始报价'!G23</f>
        <v>1125</v>
      </c>
      <c r="E37" s="17">
        <f t="shared" si="1"/>
        <v>1125</v>
      </c>
    </row>
    <row r="38" spans="1:14">
      <c r="A38" s="14">
        <f t="shared" si="0"/>
        <v>21</v>
      </c>
      <c r="B38" s="14">
        <f>'3. 原始报价'!E24</f>
        <v>600</v>
      </c>
      <c r="C38" s="14">
        <f>'3. 原始报价'!F24</f>
        <v>357.952015</v>
      </c>
      <c r="D38" s="14">
        <f>'3. 原始报价'!G24</f>
        <v>1125</v>
      </c>
      <c r="E38" s="14">
        <f t="shared" si="1"/>
        <v>2250</v>
      </c>
      <c r="H38" s="14" t="s">
        <v>144</v>
      </c>
      <c r="I38" s="14" t="s">
        <v>145</v>
      </c>
      <c r="J38" s="14" t="s">
        <v>146</v>
      </c>
      <c r="K38" s="14" t="s">
        <v>159</v>
      </c>
    </row>
    <row r="39" spans="1:14">
      <c r="A39" s="14">
        <f t="shared" si="0"/>
        <v>22</v>
      </c>
      <c r="B39" s="14">
        <f>'3. 原始报价'!E25</f>
        <v>300</v>
      </c>
      <c r="C39" s="17">
        <f>'3. 原始报价'!F25</f>
        <v>367.507412</v>
      </c>
      <c r="D39" s="14">
        <f>'3. 原始报价'!G25</f>
        <v>562.5</v>
      </c>
      <c r="E39" s="14">
        <f t="shared" si="1"/>
        <v>2812.5</v>
      </c>
      <c r="F39">
        <v>7282</v>
      </c>
      <c r="G39">
        <f>F39-E38</f>
        <v>5032</v>
      </c>
      <c r="H39" s="1"/>
      <c r="I39" s="1"/>
      <c r="J39" s="1">
        <f>J26*J28</f>
        <v>2250</v>
      </c>
      <c r="K39" s="1">
        <f>SUM(J$39:J39)</f>
        <v>2250</v>
      </c>
    </row>
    <row r="40" spans="1:14">
      <c r="A40" s="14">
        <f t="shared" si="0"/>
        <v>23</v>
      </c>
      <c r="B40" s="14">
        <f>'3. 原始报价'!E26</f>
        <v>600</v>
      </c>
      <c r="C40" s="14">
        <f>'3. 原始报价'!F26</f>
        <v>375.1608325</v>
      </c>
      <c r="D40" s="14">
        <f>'3. 原始报价'!G26</f>
        <v>1125</v>
      </c>
      <c r="E40" s="14">
        <f t="shared" si="1"/>
        <v>3937.5</v>
      </c>
      <c r="H40" s="1" cm="1">
        <f t="array" ref="H40:J43">_xlfn._xlws.FILTER(B37:D44,B37:B44=J24)</f>
        <v>300</v>
      </c>
      <c r="I40" s="1">
        <v>367.507412</v>
      </c>
      <c r="J40" s="1">
        <v>562.5</v>
      </c>
      <c r="K40" s="1">
        <f>SUM(J$39:J40)</f>
        <v>2812.5</v>
      </c>
    </row>
    <row r="41" spans="1:14">
      <c r="A41" s="14">
        <f t="shared" si="0"/>
        <v>24</v>
      </c>
      <c r="B41" s="14">
        <f>'3. 原始报价'!E27</f>
        <v>300</v>
      </c>
      <c r="C41" s="14">
        <f>'3. 原始报价'!F27</f>
        <v>379.05812</v>
      </c>
      <c r="D41" s="14">
        <f>'3. 原始报价'!G27</f>
        <v>562.5</v>
      </c>
      <c r="E41" s="14">
        <f t="shared" si="1"/>
        <v>4500</v>
      </c>
      <c r="H41" s="1">
        <v>300</v>
      </c>
      <c r="I41" s="1">
        <v>379.05812</v>
      </c>
      <c r="J41" s="1">
        <v>562.5</v>
      </c>
      <c r="K41" s="1">
        <f>SUM(J$39:J41)</f>
        <v>3375</v>
      </c>
    </row>
    <row r="42" spans="1:14">
      <c r="A42" s="14">
        <f t="shared" si="0"/>
        <v>25</v>
      </c>
      <c r="B42" s="14">
        <f>'3. 原始报价'!E28</f>
        <v>300</v>
      </c>
      <c r="C42" s="14">
        <f>'3. 原始报价'!F28</f>
        <v>390.608828</v>
      </c>
      <c r="D42" s="14">
        <f>'3. 原始报价'!G28</f>
        <v>562.5</v>
      </c>
      <c r="E42" s="14">
        <f t="shared" si="1"/>
        <v>5062.5</v>
      </c>
      <c r="H42" s="1">
        <v>300</v>
      </c>
      <c r="I42" s="1">
        <v>390.608828</v>
      </c>
      <c r="J42" s="1">
        <v>562.5</v>
      </c>
      <c r="K42" s="1">
        <f>SUM(J$39:J42)</f>
        <v>3937.5</v>
      </c>
      <c r="M42" s="120"/>
      <c r="N42" s="120"/>
    </row>
    <row r="43" spans="1:14">
      <c r="A43" s="14">
        <f t="shared" si="0"/>
        <v>26</v>
      </c>
      <c r="B43" s="14">
        <f>'3. 原始报价'!E29</f>
        <v>600</v>
      </c>
      <c r="C43" s="14">
        <f>'3. 原始报价'!F29</f>
        <v>392.36965</v>
      </c>
      <c r="D43" s="14">
        <f>'3. 原始报价'!G29</f>
        <v>1125</v>
      </c>
      <c r="E43" s="14">
        <f t="shared" si="1"/>
        <v>6187.5</v>
      </c>
      <c r="H43" s="1">
        <v>300</v>
      </c>
      <c r="I43" s="1">
        <v>402.159536</v>
      </c>
      <c r="J43" s="1">
        <v>562.5</v>
      </c>
      <c r="K43" s="1">
        <f>SUM(J$39:J43)</f>
        <v>4500</v>
      </c>
    </row>
    <row r="44" spans="1:14">
      <c r="A44" s="14">
        <f t="shared" si="0"/>
        <v>27</v>
      </c>
      <c r="B44" s="14">
        <f>'3. 原始报价'!E30</f>
        <v>300</v>
      </c>
      <c r="C44" s="14">
        <f>'3. 原始报价'!F30</f>
        <v>402.159536</v>
      </c>
      <c r="D44" s="14">
        <f>'3. 原始报价'!G30</f>
        <v>562.5</v>
      </c>
      <c r="E44" s="14">
        <f t="shared" si="1"/>
        <v>6750</v>
      </c>
    </row>
  </sheetData>
  <sortState ref="B3:D14">
    <sortCondition ref="C3:C14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S140"/>
  <sheetViews>
    <sheetView topLeftCell="H91" workbookViewId="0">
      <selection activeCell="B27" sqref="B27"/>
    </sheetView>
  </sheetViews>
  <sheetFormatPr defaultColWidth="9" defaultRowHeight="14.25"/>
  <cols>
    <col min="1" max="1" width="15.1583333333333" customWidth="1"/>
    <col min="2" max="2" width="15" customWidth="1"/>
    <col min="3" max="3" width="21.1583333333333" customWidth="1"/>
    <col min="7" max="7" width="15.3333333333333" customWidth="1"/>
    <col min="8" max="8" width="35" customWidth="1"/>
    <col min="9" max="9" width="16.1583333333333" customWidth="1"/>
    <col min="10" max="10" width="23" style="15" customWidth="1"/>
    <col min="11" max="11" width="23" customWidth="1"/>
    <col min="12" max="12" width="16.6583333333333" customWidth="1"/>
    <col min="13" max="14" width="19.1583333333333" customWidth="1"/>
    <col min="15" max="15" width="14.8333333333333" customWidth="1"/>
    <col min="16" max="22" width="16.6583333333333" customWidth="1"/>
    <col min="23" max="23" width="9.15833333333333" customWidth="1"/>
    <col min="24" max="26" width="16.6583333333333" customWidth="1"/>
  </cols>
  <sheetData>
    <row r="1" ht="20.25" spans="1:25">
      <c r="A1" s="95" t="s">
        <v>161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1:25">
      <c r="A2" t="s">
        <v>106</v>
      </c>
      <c r="B2">
        <v>1</v>
      </c>
      <c r="C2">
        <f>B2+1</f>
        <v>2</v>
      </c>
      <c r="D2">
        <f t="shared" ref="D2:Y2" si="0">C2+1</f>
        <v>3</v>
      </c>
      <c r="E2">
        <f t="shared" si="0"/>
        <v>4</v>
      </c>
      <c r="F2">
        <f t="shared" si="0"/>
        <v>5</v>
      </c>
      <c r="G2">
        <f t="shared" si="0"/>
        <v>6</v>
      </c>
      <c r="H2">
        <f t="shared" si="0"/>
        <v>7</v>
      </c>
      <c r="I2">
        <f t="shared" si="0"/>
        <v>8</v>
      </c>
      <c r="J2">
        <f t="shared" si="0"/>
        <v>9</v>
      </c>
      <c r="K2">
        <f t="shared" si="0"/>
        <v>10</v>
      </c>
      <c r="L2">
        <f t="shared" si="0"/>
        <v>11</v>
      </c>
      <c r="M2">
        <f t="shared" si="0"/>
        <v>12</v>
      </c>
      <c r="N2">
        <f t="shared" si="0"/>
        <v>13</v>
      </c>
      <c r="O2">
        <f t="shared" si="0"/>
        <v>14</v>
      </c>
      <c r="P2">
        <f t="shared" si="0"/>
        <v>15</v>
      </c>
      <c r="Q2">
        <f t="shared" si="0"/>
        <v>16</v>
      </c>
      <c r="R2">
        <f t="shared" si="0"/>
        <v>17</v>
      </c>
      <c r="S2">
        <f t="shared" si="0"/>
        <v>18</v>
      </c>
      <c r="T2">
        <f t="shared" si="0"/>
        <v>19</v>
      </c>
      <c r="U2">
        <f t="shared" si="0"/>
        <v>20</v>
      </c>
      <c r="V2">
        <f t="shared" si="0"/>
        <v>21</v>
      </c>
      <c r="W2">
        <f t="shared" si="0"/>
        <v>22</v>
      </c>
      <c r="X2">
        <f t="shared" si="0"/>
        <v>23</v>
      </c>
      <c r="Y2">
        <f t="shared" si="0"/>
        <v>24</v>
      </c>
    </row>
    <row r="3" spans="1:25">
      <c r="A3" t="s">
        <v>162</v>
      </c>
      <c r="B3" s="14">
        <f t="array" ref="B3:Y3">TRANSPOSE(H38:H61)</f>
        <v>1048.5</v>
      </c>
      <c r="C3" s="14">
        <v>1057.5</v>
      </c>
      <c r="D3" s="14">
        <v>1062</v>
      </c>
      <c r="E3" s="14">
        <v>1069.5</v>
      </c>
      <c r="F3" s="14">
        <v>1123.5</v>
      </c>
      <c r="G3" s="14">
        <v>1198.5</v>
      </c>
      <c r="H3" s="14">
        <v>1260</v>
      </c>
      <c r="I3" s="14">
        <v>1252.5</v>
      </c>
      <c r="J3" s="14">
        <v>1192.5</v>
      </c>
      <c r="K3" s="14">
        <v>1111.5</v>
      </c>
      <c r="L3" s="14">
        <v>993</v>
      </c>
      <c r="M3" s="14">
        <v>874.5</v>
      </c>
      <c r="N3" s="14">
        <v>754.5</v>
      </c>
      <c r="O3" s="14">
        <v>739.5</v>
      </c>
      <c r="P3" s="14">
        <v>831</v>
      </c>
      <c r="Q3" s="14">
        <v>1047</v>
      </c>
      <c r="R3" s="14">
        <v>1351.5</v>
      </c>
      <c r="S3" s="14">
        <v>1638</v>
      </c>
      <c r="T3" s="14">
        <v>1845</v>
      </c>
      <c r="U3" s="87">
        <v>1900.5</v>
      </c>
      <c r="V3" s="14">
        <v>1818</v>
      </c>
      <c r="W3" s="14">
        <v>1623</v>
      </c>
      <c r="X3" s="14">
        <v>1351.5</v>
      </c>
      <c r="Y3" s="14">
        <v>1114.5</v>
      </c>
    </row>
    <row r="4" spans="1:25">
      <c r="B4" s="96"/>
      <c r="C4" s="96"/>
      <c r="D4" s="97"/>
      <c r="E4" s="97"/>
      <c r="F4" s="97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8"/>
      <c r="S4" s="98"/>
      <c r="T4" s="99"/>
      <c r="U4" s="99"/>
      <c r="V4" s="100"/>
      <c r="W4" s="99"/>
      <c r="X4" s="15"/>
      <c r="Y4" s="15"/>
    </row>
    <row r="5" spans="1:25">
      <c r="A5" t="s">
        <v>163</v>
      </c>
      <c r="B5" s="96"/>
      <c r="C5" s="96"/>
      <c r="D5" s="97"/>
      <c r="E5" s="97"/>
      <c r="F5" s="97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8"/>
      <c r="S5" s="98"/>
      <c r="T5" s="99"/>
      <c r="U5" s="99"/>
      <c r="V5" s="100"/>
      <c r="W5" s="99"/>
      <c r="X5" s="15"/>
      <c r="Y5" s="15"/>
    </row>
    <row r="6" spans="1:25">
      <c r="A6" s="101">
        <v>1</v>
      </c>
      <c r="B6" s="102">
        <f>IF(B3&lt;$E$38,$C$38,0)</f>
        <v>0</v>
      </c>
      <c r="C6" s="101">
        <f t="shared" ref="C6:Y6" si="1">IF(C3&lt;$E$38,$C$38,0)</f>
        <v>0</v>
      </c>
      <c r="D6" s="101">
        <f t="shared" si="1"/>
        <v>0</v>
      </c>
      <c r="E6" s="101">
        <f t="shared" si="1"/>
        <v>0</v>
      </c>
      <c r="F6" s="101">
        <f t="shared" si="1"/>
        <v>0</v>
      </c>
      <c r="G6" s="101">
        <f t="shared" si="1"/>
        <v>0</v>
      </c>
      <c r="H6" s="101">
        <f t="shared" si="1"/>
        <v>0</v>
      </c>
      <c r="I6" s="101">
        <f t="shared" si="1"/>
        <v>0</v>
      </c>
      <c r="J6" s="101">
        <f t="shared" si="1"/>
        <v>0</v>
      </c>
      <c r="K6" s="101">
        <f t="shared" si="1"/>
        <v>0</v>
      </c>
      <c r="L6" s="101">
        <f t="shared" si="1"/>
        <v>0</v>
      </c>
      <c r="M6" s="101">
        <f t="shared" si="1"/>
        <v>0</v>
      </c>
      <c r="N6" s="101">
        <f t="shared" si="1"/>
        <v>0</v>
      </c>
      <c r="O6" s="101">
        <f t="shared" si="1"/>
        <v>0</v>
      </c>
      <c r="P6" s="101">
        <f t="shared" si="1"/>
        <v>0</v>
      </c>
      <c r="Q6" s="101">
        <f t="shared" si="1"/>
        <v>0</v>
      </c>
      <c r="R6" s="101">
        <f t="shared" si="1"/>
        <v>0</v>
      </c>
      <c r="S6" s="101">
        <f t="shared" si="1"/>
        <v>0</v>
      </c>
      <c r="T6" s="101">
        <f t="shared" si="1"/>
        <v>0</v>
      </c>
      <c r="U6" s="101">
        <f t="shared" si="1"/>
        <v>0</v>
      </c>
      <c r="V6" s="101">
        <f t="shared" si="1"/>
        <v>0</v>
      </c>
      <c r="W6" s="101">
        <f t="shared" si="1"/>
        <v>0</v>
      </c>
      <c r="X6" s="101">
        <f t="shared" si="1"/>
        <v>0</v>
      </c>
      <c r="Y6" s="101">
        <f t="shared" si="1"/>
        <v>0</v>
      </c>
    </row>
    <row r="7" spans="1:25">
      <c r="A7" s="78">
        <f>A6+1</f>
        <v>2</v>
      </c>
      <c r="B7" s="102">
        <f>IF(AND(B$3&lt;$E39,B$3&gt;$E38),$C39,0)</f>
        <v>0</v>
      </c>
      <c r="C7" s="78">
        <f t="shared" ref="C7:Y7" si="2">IF(AND(C$3&lt;$E39,C$3&gt;$E38),$C39,0)</f>
        <v>0</v>
      </c>
      <c r="D7" s="78">
        <f t="shared" si="2"/>
        <v>0</v>
      </c>
      <c r="E7" s="78">
        <f t="shared" si="2"/>
        <v>0</v>
      </c>
      <c r="F7" s="78">
        <f t="shared" si="2"/>
        <v>0</v>
      </c>
      <c r="G7" s="78">
        <f t="shared" si="2"/>
        <v>0</v>
      </c>
      <c r="H7" s="78">
        <f t="shared" si="2"/>
        <v>0</v>
      </c>
      <c r="I7" s="78">
        <f t="shared" si="2"/>
        <v>0</v>
      </c>
      <c r="J7" s="78">
        <f t="shared" si="2"/>
        <v>0</v>
      </c>
      <c r="K7" s="78">
        <f t="shared" si="2"/>
        <v>0</v>
      </c>
      <c r="L7" s="78">
        <f t="shared" si="2"/>
        <v>0</v>
      </c>
      <c r="M7" s="78">
        <f t="shared" si="2"/>
        <v>0</v>
      </c>
      <c r="N7" s="78">
        <f t="shared" si="2"/>
        <v>0</v>
      </c>
      <c r="O7" s="78">
        <f t="shared" si="2"/>
        <v>0</v>
      </c>
      <c r="P7" s="78">
        <f t="shared" si="2"/>
        <v>0</v>
      </c>
      <c r="Q7" s="78">
        <f t="shared" si="2"/>
        <v>0</v>
      </c>
      <c r="R7" s="78">
        <f t="shared" si="2"/>
        <v>0</v>
      </c>
      <c r="S7" s="78">
        <f t="shared" si="2"/>
        <v>0</v>
      </c>
      <c r="T7" s="78">
        <f t="shared" si="2"/>
        <v>0</v>
      </c>
      <c r="U7" s="78">
        <f t="shared" si="2"/>
        <v>0</v>
      </c>
      <c r="V7" s="78">
        <f t="shared" si="2"/>
        <v>0</v>
      </c>
      <c r="W7" s="78">
        <f t="shared" si="2"/>
        <v>0</v>
      </c>
      <c r="X7" s="78">
        <f t="shared" si="2"/>
        <v>0</v>
      </c>
      <c r="Y7" s="78">
        <f t="shared" si="2"/>
        <v>0</v>
      </c>
    </row>
    <row r="8" spans="1:25">
      <c r="A8" s="78">
        <f t="shared" ref="A8:A32" si="3">A7+1</f>
        <v>3</v>
      </c>
      <c r="B8" s="78">
        <f t="shared" ref="B8:Y8" si="4">IF(AND(B$3&lt;$E40,B$3&gt;$E39),$C40,0)</f>
        <v>0</v>
      </c>
      <c r="C8" s="78">
        <f t="shared" si="4"/>
        <v>0</v>
      </c>
      <c r="D8" s="78">
        <f t="shared" si="4"/>
        <v>0</v>
      </c>
      <c r="E8" s="78">
        <f t="shared" si="4"/>
        <v>0</v>
      </c>
      <c r="F8" s="78">
        <f t="shared" si="4"/>
        <v>0</v>
      </c>
      <c r="G8" s="78">
        <f t="shared" si="4"/>
        <v>0</v>
      </c>
      <c r="H8" s="78">
        <f t="shared" si="4"/>
        <v>0</v>
      </c>
      <c r="I8" s="78">
        <f t="shared" si="4"/>
        <v>0</v>
      </c>
      <c r="J8" s="78">
        <f t="shared" si="4"/>
        <v>0</v>
      </c>
      <c r="K8" s="78">
        <f t="shared" si="4"/>
        <v>0</v>
      </c>
      <c r="L8" s="78">
        <f t="shared" si="4"/>
        <v>0</v>
      </c>
      <c r="M8" s="78">
        <f t="shared" si="4"/>
        <v>0</v>
      </c>
      <c r="N8" s="78">
        <f t="shared" si="4"/>
        <v>0</v>
      </c>
      <c r="O8" s="78">
        <f t="shared" si="4"/>
        <v>0</v>
      </c>
      <c r="P8" s="78">
        <f t="shared" si="4"/>
        <v>0</v>
      </c>
      <c r="Q8" s="78">
        <f t="shared" si="4"/>
        <v>0</v>
      </c>
      <c r="R8" s="78">
        <f t="shared" si="4"/>
        <v>0</v>
      </c>
      <c r="S8" s="78">
        <f t="shared" si="4"/>
        <v>0</v>
      </c>
      <c r="T8" s="78">
        <f t="shared" si="4"/>
        <v>0</v>
      </c>
      <c r="U8" s="78">
        <f t="shared" si="4"/>
        <v>0</v>
      </c>
      <c r="V8" s="78">
        <f t="shared" si="4"/>
        <v>0</v>
      </c>
      <c r="W8" s="78">
        <f t="shared" si="4"/>
        <v>0</v>
      </c>
      <c r="X8" s="78">
        <f t="shared" si="4"/>
        <v>0</v>
      </c>
      <c r="Y8" s="78">
        <f t="shared" si="4"/>
        <v>0</v>
      </c>
    </row>
    <row r="9" spans="1:25">
      <c r="A9" s="78">
        <f t="shared" si="3"/>
        <v>4</v>
      </c>
      <c r="B9" s="78">
        <f t="shared" ref="B9:Y9" si="5">IF(AND(B$3&lt;$E41,B$3&gt;$E40),$C41,0)</f>
        <v>0</v>
      </c>
      <c r="C9" s="78">
        <f t="shared" si="5"/>
        <v>0</v>
      </c>
      <c r="D9" s="78">
        <f t="shared" si="5"/>
        <v>0</v>
      </c>
      <c r="E9" s="78">
        <f t="shared" si="5"/>
        <v>0</v>
      </c>
      <c r="F9" s="78">
        <f t="shared" si="5"/>
        <v>0</v>
      </c>
      <c r="G9" s="78">
        <f t="shared" si="5"/>
        <v>0</v>
      </c>
      <c r="H9" s="78">
        <f t="shared" si="5"/>
        <v>0</v>
      </c>
      <c r="I9" s="78">
        <f t="shared" si="5"/>
        <v>0</v>
      </c>
      <c r="J9" s="78">
        <f t="shared" si="5"/>
        <v>0</v>
      </c>
      <c r="K9" s="78">
        <f t="shared" si="5"/>
        <v>0</v>
      </c>
      <c r="L9" s="78">
        <f t="shared" si="5"/>
        <v>0</v>
      </c>
      <c r="M9" s="78">
        <f t="shared" si="5"/>
        <v>0</v>
      </c>
      <c r="N9" s="78">
        <f t="shared" si="5"/>
        <v>0</v>
      </c>
      <c r="O9" s="78">
        <f t="shared" si="5"/>
        <v>0</v>
      </c>
      <c r="P9" s="78">
        <f t="shared" si="5"/>
        <v>0</v>
      </c>
      <c r="Q9" s="78">
        <f t="shared" si="5"/>
        <v>0</v>
      </c>
      <c r="R9" s="78">
        <f t="shared" si="5"/>
        <v>0</v>
      </c>
      <c r="S9" s="78">
        <f t="shared" si="5"/>
        <v>0</v>
      </c>
      <c r="T9" s="78">
        <f t="shared" si="5"/>
        <v>0</v>
      </c>
      <c r="U9" s="78">
        <f t="shared" si="5"/>
        <v>0</v>
      </c>
      <c r="V9" s="78">
        <f t="shared" si="5"/>
        <v>0</v>
      </c>
      <c r="W9" s="78">
        <f t="shared" si="5"/>
        <v>0</v>
      </c>
      <c r="X9" s="78">
        <f t="shared" si="5"/>
        <v>0</v>
      </c>
      <c r="Y9" s="78">
        <f t="shared" si="5"/>
        <v>0</v>
      </c>
    </row>
    <row r="10" spans="1:25">
      <c r="A10" s="78">
        <f t="shared" si="3"/>
        <v>5</v>
      </c>
      <c r="B10" s="78">
        <f t="shared" ref="B10:Y10" si="6">IF(AND(B$3&lt;$E42,B$3&gt;$E41),$C42,0)</f>
        <v>0</v>
      </c>
      <c r="C10" s="78">
        <f t="shared" si="6"/>
        <v>0</v>
      </c>
      <c r="D10" s="78">
        <f t="shared" si="6"/>
        <v>0</v>
      </c>
      <c r="E10" s="78">
        <f t="shared" si="6"/>
        <v>0</v>
      </c>
      <c r="F10" s="78">
        <f t="shared" si="6"/>
        <v>0</v>
      </c>
      <c r="G10" s="78">
        <f t="shared" si="6"/>
        <v>0</v>
      </c>
      <c r="H10" s="78">
        <f t="shared" si="6"/>
        <v>0</v>
      </c>
      <c r="I10" s="78">
        <f t="shared" si="6"/>
        <v>0</v>
      </c>
      <c r="J10" s="78">
        <f t="shared" si="6"/>
        <v>0</v>
      </c>
      <c r="K10" s="78">
        <f t="shared" si="6"/>
        <v>0</v>
      </c>
      <c r="L10" s="78">
        <f t="shared" si="6"/>
        <v>0</v>
      </c>
      <c r="M10" s="78">
        <f t="shared" si="6"/>
        <v>0</v>
      </c>
      <c r="N10" s="78">
        <f t="shared" si="6"/>
        <v>0</v>
      </c>
      <c r="O10" s="78">
        <f t="shared" si="6"/>
        <v>0</v>
      </c>
      <c r="P10" s="78">
        <f t="shared" si="6"/>
        <v>0</v>
      </c>
      <c r="Q10" s="78">
        <f t="shared" si="6"/>
        <v>0</v>
      </c>
      <c r="R10" s="78">
        <f t="shared" si="6"/>
        <v>0</v>
      </c>
      <c r="S10" s="78">
        <f t="shared" si="6"/>
        <v>0</v>
      </c>
      <c r="T10" s="78">
        <f t="shared" si="6"/>
        <v>0</v>
      </c>
      <c r="U10" s="78">
        <f t="shared" si="6"/>
        <v>0</v>
      </c>
      <c r="V10" s="78">
        <f t="shared" si="6"/>
        <v>0</v>
      </c>
      <c r="W10" s="78">
        <f t="shared" si="6"/>
        <v>0</v>
      </c>
      <c r="X10" s="78">
        <f t="shared" si="6"/>
        <v>0</v>
      </c>
      <c r="Y10" s="78">
        <f t="shared" si="6"/>
        <v>0</v>
      </c>
    </row>
    <row r="11" spans="1:25">
      <c r="A11" s="78">
        <f t="shared" si="3"/>
        <v>6</v>
      </c>
      <c r="B11" s="78">
        <f t="shared" ref="B11:Y11" si="7">IF(AND(B$3&lt;$E43,B$3&gt;$E42),$C43,0)</f>
        <v>0</v>
      </c>
      <c r="C11" s="78">
        <f t="shared" si="7"/>
        <v>0</v>
      </c>
      <c r="D11" s="78">
        <f t="shared" si="7"/>
        <v>0</v>
      </c>
      <c r="E11" s="78">
        <f t="shared" si="7"/>
        <v>0</v>
      </c>
      <c r="F11" s="78">
        <f t="shared" si="7"/>
        <v>0</v>
      </c>
      <c r="G11" s="78">
        <f t="shared" si="7"/>
        <v>0</v>
      </c>
      <c r="H11" s="78">
        <f t="shared" si="7"/>
        <v>0</v>
      </c>
      <c r="I11" s="78">
        <f t="shared" si="7"/>
        <v>0</v>
      </c>
      <c r="J11" s="78">
        <f t="shared" si="7"/>
        <v>0</v>
      </c>
      <c r="K11" s="78">
        <f t="shared" si="7"/>
        <v>0</v>
      </c>
      <c r="L11" s="78">
        <f t="shared" si="7"/>
        <v>0</v>
      </c>
      <c r="M11" s="78">
        <f t="shared" si="7"/>
        <v>0</v>
      </c>
      <c r="N11" s="78">
        <f t="shared" si="7"/>
        <v>0</v>
      </c>
      <c r="O11" s="78">
        <f t="shared" si="7"/>
        <v>0</v>
      </c>
      <c r="P11" s="78">
        <f t="shared" si="7"/>
        <v>0</v>
      </c>
      <c r="Q11" s="78">
        <f t="shared" si="7"/>
        <v>0</v>
      </c>
      <c r="R11" s="78">
        <f t="shared" si="7"/>
        <v>0</v>
      </c>
      <c r="S11" s="78">
        <f t="shared" si="7"/>
        <v>0</v>
      </c>
      <c r="T11" s="78">
        <f t="shared" si="7"/>
        <v>0</v>
      </c>
      <c r="U11" s="78">
        <f t="shared" si="7"/>
        <v>0</v>
      </c>
      <c r="V11" s="78">
        <f t="shared" si="7"/>
        <v>0</v>
      </c>
      <c r="W11" s="78">
        <f t="shared" si="7"/>
        <v>0</v>
      </c>
      <c r="X11" s="78">
        <f t="shared" si="7"/>
        <v>0</v>
      </c>
      <c r="Y11" s="78">
        <f t="shared" si="7"/>
        <v>0</v>
      </c>
    </row>
    <row r="12" spans="1:25">
      <c r="A12" s="78">
        <f t="shared" si="3"/>
        <v>7</v>
      </c>
      <c r="B12" s="78">
        <f t="shared" ref="B12:Y12" si="8">IF(AND(B$3&lt;$E44,B$3&gt;$E43),$C44,0)</f>
        <v>0</v>
      </c>
      <c r="C12" s="78">
        <f t="shared" si="8"/>
        <v>0</v>
      </c>
      <c r="D12" s="78">
        <f t="shared" si="8"/>
        <v>0</v>
      </c>
      <c r="E12" s="78">
        <f t="shared" si="8"/>
        <v>0</v>
      </c>
      <c r="F12" s="78">
        <f t="shared" si="8"/>
        <v>0</v>
      </c>
      <c r="G12" s="78">
        <f t="shared" si="8"/>
        <v>0</v>
      </c>
      <c r="H12" s="78">
        <f t="shared" si="8"/>
        <v>0</v>
      </c>
      <c r="I12" s="78">
        <f t="shared" si="8"/>
        <v>0</v>
      </c>
      <c r="J12" s="78">
        <f t="shared" si="8"/>
        <v>0</v>
      </c>
      <c r="K12" s="78">
        <f t="shared" si="8"/>
        <v>0</v>
      </c>
      <c r="L12" s="78">
        <f t="shared" si="8"/>
        <v>0</v>
      </c>
      <c r="M12" s="78">
        <f t="shared" si="8"/>
        <v>0</v>
      </c>
      <c r="N12" s="78">
        <f t="shared" si="8"/>
        <v>0</v>
      </c>
      <c r="O12" s="78">
        <f t="shared" si="8"/>
        <v>0</v>
      </c>
      <c r="P12" s="78">
        <f t="shared" si="8"/>
        <v>0</v>
      </c>
      <c r="Q12" s="78">
        <f t="shared" si="8"/>
        <v>0</v>
      </c>
      <c r="R12" s="78">
        <f t="shared" si="8"/>
        <v>0</v>
      </c>
      <c r="S12" s="78">
        <f t="shared" si="8"/>
        <v>0</v>
      </c>
      <c r="T12" s="78">
        <f t="shared" si="8"/>
        <v>0</v>
      </c>
      <c r="U12" s="78">
        <f t="shared" si="8"/>
        <v>0</v>
      </c>
      <c r="V12" s="78">
        <f t="shared" si="8"/>
        <v>0</v>
      </c>
      <c r="W12" s="78">
        <f t="shared" si="8"/>
        <v>0</v>
      </c>
      <c r="X12" s="78">
        <f t="shared" si="8"/>
        <v>0</v>
      </c>
      <c r="Y12" s="78">
        <f t="shared" si="8"/>
        <v>0</v>
      </c>
    </row>
    <row r="13" spans="1:25">
      <c r="A13" s="78">
        <f t="shared" si="3"/>
        <v>8</v>
      </c>
      <c r="B13" s="78">
        <f t="shared" ref="B13:Y13" si="9">IF(AND(B$3&lt;$E45,B$3&gt;$E44),$C45,0)</f>
        <v>0</v>
      </c>
      <c r="C13" s="78">
        <f t="shared" si="9"/>
        <v>0</v>
      </c>
      <c r="D13" s="78">
        <f t="shared" si="9"/>
        <v>0</v>
      </c>
      <c r="E13" s="78">
        <f t="shared" si="9"/>
        <v>0</v>
      </c>
      <c r="F13" s="78">
        <f t="shared" si="9"/>
        <v>0</v>
      </c>
      <c r="G13" s="78">
        <f t="shared" si="9"/>
        <v>0</v>
      </c>
      <c r="H13" s="78">
        <f t="shared" si="9"/>
        <v>0</v>
      </c>
      <c r="I13" s="78">
        <f t="shared" si="9"/>
        <v>0</v>
      </c>
      <c r="J13" s="78">
        <f t="shared" si="9"/>
        <v>0</v>
      </c>
      <c r="K13" s="78">
        <f t="shared" si="9"/>
        <v>0</v>
      </c>
      <c r="L13" s="78">
        <f t="shared" si="9"/>
        <v>0</v>
      </c>
      <c r="M13" s="78">
        <f t="shared" si="9"/>
        <v>0</v>
      </c>
      <c r="N13" s="78">
        <f t="shared" si="9"/>
        <v>0</v>
      </c>
      <c r="O13" s="78">
        <f t="shared" si="9"/>
        <v>0</v>
      </c>
      <c r="P13" s="78">
        <f t="shared" si="9"/>
        <v>0</v>
      </c>
      <c r="Q13" s="78">
        <f t="shared" si="9"/>
        <v>0</v>
      </c>
      <c r="R13" s="78">
        <f t="shared" si="9"/>
        <v>0</v>
      </c>
      <c r="S13" s="78">
        <f t="shared" si="9"/>
        <v>0</v>
      </c>
      <c r="T13" s="78">
        <f t="shared" si="9"/>
        <v>0</v>
      </c>
      <c r="U13" s="78">
        <f t="shared" si="9"/>
        <v>0</v>
      </c>
      <c r="V13" s="78">
        <f t="shared" si="9"/>
        <v>0</v>
      </c>
      <c r="W13" s="78">
        <f t="shared" si="9"/>
        <v>0</v>
      </c>
      <c r="X13" s="78">
        <f t="shared" si="9"/>
        <v>0</v>
      </c>
      <c r="Y13" s="78">
        <f t="shared" si="9"/>
        <v>0</v>
      </c>
    </row>
    <row r="14" spans="1:25">
      <c r="A14" s="78">
        <f t="shared" si="3"/>
        <v>9</v>
      </c>
      <c r="B14" s="78">
        <f t="shared" ref="B14:Y14" si="10">IF(AND(B$3&lt;$E46,B$3&gt;$E45),$C46,0)</f>
        <v>0</v>
      </c>
      <c r="C14" s="78">
        <f t="shared" si="10"/>
        <v>0</v>
      </c>
      <c r="D14" s="78">
        <f t="shared" si="10"/>
        <v>0</v>
      </c>
      <c r="E14" s="78">
        <f t="shared" si="10"/>
        <v>0</v>
      </c>
      <c r="F14" s="78">
        <f t="shared" si="10"/>
        <v>0</v>
      </c>
      <c r="G14" s="78">
        <f t="shared" si="10"/>
        <v>0</v>
      </c>
      <c r="H14" s="78">
        <f t="shared" si="10"/>
        <v>0</v>
      </c>
      <c r="I14" s="78">
        <f t="shared" si="10"/>
        <v>0</v>
      </c>
      <c r="J14" s="78">
        <f t="shared" si="10"/>
        <v>0</v>
      </c>
      <c r="K14" s="78">
        <f t="shared" si="10"/>
        <v>0</v>
      </c>
      <c r="L14" s="78">
        <f t="shared" si="10"/>
        <v>0</v>
      </c>
      <c r="M14" s="78">
        <f t="shared" si="10"/>
        <v>0</v>
      </c>
      <c r="N14" s="78">
        <f t="shared" si="10"/>
        <v>0</v>
      </c>
      <c r="O14" s="78">
        <f t="shared" si="10"/>
        <v>0</v>
      </c>
      <c r="P14" s="78">
        <f t="shared" si="10"/>
        <v>0</v>
      </c>
      <c r="Q14" s="78">
        <f t="shared" si="10"/>
        <v>0</v>
      </c>
      <c r="R14" s="78">
        <f t="shared" si="10"/>
        <v>0</v>
      </c>
      <c r="S14" s="78">
        <f t="shared" si="10"/>
        <v>0</v>
      </c>
      <c r="T14" s="78">
        <f t="shared" si="10"/>
        <v>0</v>
      </c>
      <c r="U14" s="78">
        <f t="shared" si="10"/>
        <v>0</v>
      </c>
      <c r="V14" s="78">
        <f t="shared" si="10"/>
        <v>0</v>
      </c>
      <c r="W14" s="78">
        <f t="shared" si="10"/>
        <v>0</v>
      </c>
      <c r="X14" s="78">
        <f t="shared" si="10"/>
        <v>0</v>
      </c>
      <c r="Y14" s="78">
        <f t="shared" si="10"/>
        <v>0</v>
      </c>
    </row>
    <row r="15" spans="1:25">
      <c r="A15" s="78">
        <f t="shared" si="3"/>
        <v>10</v>
      </c>
      <c r="B15" s="78">
        <f t="shared" ref="B15:Y15" si="11">IF(AND(B$3&lt;$E47,B$3&gt;$E46),$C47,0)</f>
        <v>0</v>
      </c>
      <c r="C15" s="78">
        <f t="shared" si="11"/>
        <v>0</v>
      </c>
      <c r="D15" s="78">
        <f t="shared" si="11"/>
        <v>0</v>
      </c>
      <c r="E15" s="78">
        <f t="shared" si="11"/>
        <v>0</v>
      </c>
      <c r="F15" s="78">
        <f t="shared" si="11"/>
        <v>0</v>
      </c>
      <c r="G15" s="78">
        <f t="shared" si="11"/>
        <v>0</v>
      </c>
      <c r="H15" s="78">
        <f t="shared" si="11"/>
        <v>0</v>
      </c>
      <c r="I15" s="78">
        <f t="shared" si="11"/>
        <v>0</v>
      </c>
      <c r="J15" s="78">
        <f t="shared" si="11"/>
        <v>0</v>
      </c>
      <c r="K15" s="78">
        <f t="shared" si="11"/>
        <v>0</v>
      </c>
      <c r="L15" s="78">
        <f t="shared" si="11"/>
        <v>0</v>
      </c>
      <c r="M15" s="78">
        <f t="shared" si="11"/>
        <v>0</v>
      </c>
      <c r="N15" s="78">
        <f t="shared" si="11"/>
        <v>0</v>
      </c>
      <c r="O15" s="78">
        <f t="shared" si="11"/>
        <v>0</v>
      </c>
      <c r="P15" s="78">
        <f t="shared" si="11"/>
        <v>0</v>
      </c>
      <c r="Q15" s="78">
        <f t="shared" si="11"/>
        <v>0</v>
      </c>
      <c r="R15" s="78">
        <f t="shared" si="11"/>
        <v>0</v>
      </c>
      <c r="S15" s="78">
        <f t="shared" si="11"/>
        <v>0</v>
      </c>
      <c r="T15" s="78">
        <f t="shared" si="11"/>
        <v>0</v>
      </c>
      <c r="U15" s="78">
        <f t="shared" si="11"/>
        <v>0</v>
      </c>
      <c r="V15" s="78">
        <f t="shared" si="11"/>
        <v>0</v>
      </c>
      <c r="W15" s="78">
        <f t="shared" si="11"/>
        <v>0</v>
      </c>
      <c r="X15" s="78">
        <f t="shared" si="11"/>
        <v>0</v>
      </c>
      <c r="Y15" s="78">
        <f t="shared" si="11"/>
        <v>0</v>
      </c>
    </row>
    <row r="16" spans="1:25">
      <c r="A16" s="78">
        <f t="shared" si="3"/>
        <v>11</v>
      </c>
      <c r="B16" s="78">
        <f t="shared" ref="B16:Y16" si="12">IF(AND(B$3&lt;$E48,B$3&gt;$E47),$C48,0)</f>
        <v>0</v>
      </c>
      <c r="C16" s="78">
        <f t="shared" si="12"/>
        <v>0</v>
      </c>
      <c r="D16" s="78">
        <f t="shared" si="12"/>
        <v>0</v>
      </c>
      <c r="E16" s="78">
        <f t="shared" si="12"/>
        <v>0</v>
      </c>
      <c r="F16" s="78">
        <f t="shared" si="12"/>
        <v>0</v>
      </c>
      <c r="G16" s="78">
        <f t="shared" si="12"/>
        <v>0</v>
      </c>
      <c r="H16" s="78">
        <f t="shared" si="12"/>
        <v>0</v>
      </c>
      <c r="I16" s="78">
        <f t="shared" si="12"/>
        <v>0</v>
      </c>
      <c r="J16" s="78">
        <f t="shared" si="12"/>
        <v>0</v>
      </c>
      <c r="K16" s="78">
        <f t="shared" si="12"/>
        <v>0</v>
      </c>
      <c r="L16" s="78">
        <f t="shared" si="12"/>
        <v>0</v>
      </c>
      <c r="M16" s="78">
        <f t="shared" si="12"/>
        <v>0</v>
      </c>
      <c r="N16" s="78">
        <f t="shared" si="12"/>
        <v>0</v>
      </c>
      <c r="O16" s="78">
        <f t="shared" si="12"/>
        <v>0</v>
      </c>
      <c r="P16" s="78">
        <f t="shared" si="12"/>
        <v>0</v>
      </c>
      <c r="Q16" s="78">
        <f t="shared" si="12"/>
        <v>0</v>
      </c>
      <c r="R16" s="78">
        <f t="shared" si="12"/>
        <v>0</v>
      </c>
      <c r="S16" s="78">
        <f t="shared" si="12"/>
        <v>0</v>
      </c>
      <c r="T16" s="78">
        <f t="shared" si="12"/>
        <v>0</v>
      </c>
      <c r="U16" s="78">
        <f t="shared" si="12"/>
        <v>0</v>
      </c>
      <c r="V16" s="78">
        <f t="shared" si="12"/>
        <v>0</v>
      </c>
      <c r="W16" s="78">
        <f t="shared" si="12"/>
        <v>0</v>
      </c>
      <c r="X16" s="78">
        <f t="shared" si="12"/>
        <v>0</v>
      </c>
      <c r="Y16" s="78">
        <f t="shared" si="12"/>
        <v>0</v>
      </c>
    </row>
    <row r="17" spans="1:25">
      <c r="A17" s="78">
        <f t="shared" si="3"/>
        <v>12</v>
      </c>
      <c r="B17" s="78">
        <f t="shared" ref="B17:Y17" si="13">IF(AND(B$3&lt;$E49,B$3&gt;$E48),$C49,0)</f>
        <v>0</v>
      </c>
      <c r="C17" s="78">
        <f t="shared" si="13"/>
        <v>0</v>
      </c>
      <c r="D17" s="78">
        <f t="shared" si="13"/>
        <v>0</v>
      </c>
      <c r="E17" s="78">
        <f t="shared" si="13"/>
        <v>0</v>
      </c>
      <c r="F17" s="78">
        <f t="shared" si="13"/>
        <v>0</v>
      </c>
      <c r="G17" s="78">
        <f t="shared" si="13"/>
        <v>0</v>
      </c>
      <c r="H17" s="78">
        <f t="shared" si="13"/>
        <v>0</v>
      </c>
      <c r="I17" s="78">
        <f t="shared" si="13"/>
        <v>0</v>
      </c>
      <c r="J17" s="78">
        <f t="shared" si="13"/>
        <v>0</v>
      </c>
      <c r="K17" s="78">
        <f t="shared" si="13"/>
        <v>0</v>
      </c>
      <c r="L17" s="78">
        <f t="shared" si="13"/>
        <v>0</v>
      </c>
      <c r="M17" s="78">
        <f t="shared" si="13"/>
        <v>0</v>
      </c>
      <c r="N17" s="78">
        <f t="shared" si="13"/>
        <v>0</v>
      </c>
      <c r="O17" s="78">
        <f t="shared" si="13"/>
        <v>0</v>
      </c>
      <c r="P17" s="78">
        <f t="shared" si="13"/>
        <v>0</v>
      </c>
      <c r="Q17" s="78">
        <f t="shared" si="13"/>
        <v>0</v>
      </c>
      <c r="R17" s="78">
        <f t="shared" si="13"/>
        <v>0</v>
      </c>
      <c r="S17" s="78">
        <f t="shared" si="13"/>
        <v>0</v>
      </c>
      <c r="T17" s="78">
        <f t="shared" si="13"/>
        <v>0</v>
      </c>
      <c r="U17" s="78">
        <f t="shared" si="13"/>
        <v>0</v>
      </c>
      <c r="V17" s="78">
        <f t="shared" si="13"/>
        <v>0</v>
      </c>
      <c r="W17" s="78">
        <f t="shared" si="13"/>
        <v>0</v>
      </c>
      <c r="X17" s="78">
        <f t="shared" si="13"/>
        <v>0</v>
      </c>
      <c r="Y17" s="78">
        <f t="shared" si="13"/>
        <v>0</v>
      </c>
    </row>
    <row r="18" spans="1:25">
      <c r="A18" s="78">
        <f t="shared" si="3"/>
        <v>13</v>
      </c>
      <c r="B18" s="78">
        <f t="shared" ref="B18:Y18" si="14">IF(AND(B$3&lt;$E50,B$3&gt;$E49),$C50,0)</f>
        <v>0</v>
      </c>
      <c r="C18" s="78">
        <f t="shared" si="14"/>
        <v>0</v>
      </c>
      <c r="D18" s="78">
        <f t="shared" si="14"/>
        <v>0</v>
      </c>
      <c r="E18" s="78">
        <f t="shared" si="14"/>
        <v>0</v>
      </c>
      <c r="F18" s="78">
        <f t="shared" si="14"/>
        <v>0</v>
      </c>
      <c r="G18" s="78">
        <f t="shared" si="14"/>
        <v>0</v>
      </c>
      <c r="H18" s="78">
        <f t="shared" si="14"/>
        <v>0</v>
      </c>
      <c r="I18" s="78">
        <f t="shared" si="14"/>
        <v>0</v>
      </c>
      <c r="J18" s="78">
        <f t="shared" si="14"/>
        <v>0</v>
      </c>
      <c r="K18" s="78">
        <f t="shared" si="14"/>
        <v>0</v>
      </c>
      <c r="L18" s="78">
        <f t="shared" si="14"/>
        <v>0</v>
      </c>
      <c r="M18" s="78">
        <f t="shared" si="14"/>
        <v>0</v>
      </c>
      <c r="N18" s="78">
        <f t="shared" si="14"/>
        <v>0</v>
      </c>
      <c r="O18" s="78">
        <f t="shared" si="14"/>
        <v>0</v>
      </c>
      <c r="P18" s="78">
        <f t="shared" si="14"/>
        <v>0</v>
      </c>
      <c r="Q18" s="78">
        <f t="shared" si="14"/>
        <v>0</v>
      </c>
      <c r="R18" s="78">
        <f t="shared" si="14"/>
        <v>0</v>
      </c>
      <c r="S18" s="78">
        <f t="shared" si="14"/>
        <v>0</v>
      </c>
      <c r="T18" s="78">
        <f t="shared" si="14"/>
        <v>0</v>
      </c>
      <c r="U18" s="78">
        <f t="shared" si="14"/>
        <v>0</v>
      </c>
      <c r="V18" s="78">
        <f t="shared" si="14"/>
        <v>0</v>
      </c>
      <c r="W18" s="78">
        <f t="shared" si="14"/>
        <v>0</v>
      </c>
      <c r="X18" s="78">
        <f t="shared" si="14"/>
        <v>0</v>
      </c>
      <c r="Y18" s="78">
        <f t="shared" si="14"/>
        <v>0</v>
      </c>
    </row>
    <row r="19" spans="1:25">
      <c r="A19" s="78">
        <f t="shared" si="3"/>
        <v>14</v>
      </c>
      <c r="B19" s="78">
        <f t="shared" ref="B19:Y19" si="15">IF(AND(B$3&lt;$E51,B$3&gt;$E50),$C51,0)</f>
        <v>0</v>
      </c>
      <c r="C19" s="78">
        <f t="shared" si="15"/>
        <v>0</v>
      </c>
      <c r="D19" s="78">
        <f t="shared" si="15"/>
        <v>0</v>
      </c>
      <c r="E19" s="78">
        <f t="shared" si="15"/>
        <v>0</v>
      </c>
      <c r="F19" s="78">
        <f t="shared" si="15"/>
        <v>0</v>
      </c>
      <c r="G19" s="78">
        <f t="shared" si="15"/>
        <v>0</v>
      </c>
      <c r="H19" s="78">
        <f t="shared" si="15"/>
        <v>0</v>
      </c>
      <c r="I19" s="78">
        <f t="shared" si="15"/>
        <v>0</v>
      </c>
      <c r="J19" s="78">
        <f t="shared" si="15"/>
        <v>0</v>
      </c>
      <c r="K19" s="78">
        <f t="shared" si="15"/>
        <v>0</v>
      </c>
      <c r="L19" s="78">
        <f t="shared" si="15"/>
        <v>0</v>
      </c>
      <c r="M19" s="78">
        <f t="shared" si="15"/>
        <v>0</v>
      </c>
      <c r="N19" s="78">
        <f t="shared" si="15"/>
        <v>0</v>
      </c>
      <c r="O19" s="78">
        <f t="shared" si="15"/>
        <v>0</v>
      </c>
      <c r="P19" s="78">
        <f t="shared" si="15"/>
        <v>0</v>
      </c>
      <c r="Q19" s="78">
        <f t="shared" si="15"/>
        <v>0</v>
      </c>
      <c r="R19" s="78">
        <f t="shared" si="15"/>
        <v>0</v>
      </c>
      <c r="S19" s="78">
        <f t="shared" si="15"/>
        <v>0</v>
      </c>
      <c r="T19" s="78">
        <f t="shared" si="15"/>
        <v>0</v>
      </c>
      <c r="U19" s="78">
        <f t="shared" si="15"/>
        <v>0</v>
      </c>
      <c r="V19" s="78">
        <f t="shared" si="15"/>
        <v>0</v>
      </c>
      <c r="W19" s="78">
        <f t="shared" si="15"/>
        <v>0</v>
      </c>
      <c r="X19" s="78">
        <f t="shared" si="15"/>
        <v>0</v>
      </c>
      <c r="Y19" s="78">
        <f t="shared" si="15"/>
        <v>0</v>
      </c>
    </row>
    <row r="20" spans="1:25">
      <c r="A20" s="78">
        <f t="shared" si="3"/>
        <v>15</v>
      </c>
      <c r="B20" s="78">
        <f t="shared" ref="B20:Y20" si="16">IF(AND(B$3&lt;$E52,B$3&gt;$E51),$C52,0)</f>
        <v>0</v>
      </c>
      <c r="C20" s="78">
        <f t="shared" si="16"/>
        <v>0</v>
      </c>
      <c r="D20" s="78">
        <f t="shared" si="16"/>
        <v>0</v>
      </c>
      <c r="E20" s="78">
        <f t="shared" si="16"/>
        <v>0</v>
      </c>
      <c r="F20" s="78">
        <f t="shared" si="16"/>
        <v>0</v>
      </c>
      <c r="G20" s="78">
        <f t="shared" si="16"/>
        <v>0</v>
      </c>
      <c r="H20" s="78">
        <f t="shared" si="16"/>
        <v>0</v>
      </c>
      <c r="I20" s="78">
        <f t="shared" si="16"/>
        <v>0</v>
      </c>
      <c r="J20" s="78">
        <f t="shared" si="16"/>
        <v>0</v>
      </c>
      <c r="K20" s="78">
        <f t="shared" si="16"/>
        <v>0</v>
      </c>
      <c r="L20" s="78">
        <f t="shared" si="16"/>
        <v>0</v>
      </c>
      <c r="M20" s="78">
        <f t="shared" si="16"/>
        <v>0</v>
      </c>
      <c r="N20" s="78">
        <f t="shared" si="16"/>
        <v>0</v>
      </c>
      <c r="O20" s="78">
        <f t="shared" si="16"/>
        <v>0</v>
      </c>
      <c r="P20" s="78">
        <f t="shared" si="16"/>
        <v>0</v>
      </c>
      <c r="Q20" s="78">
        <f t="shared" si="16"/>
        <v>0</v>
      </c>
      <c r="R20" s="78">
        <f t="shared" si="16"/>
        <v>0</v>
      </c>
      <c r="S20" s="78">
        <f t="shared" si="16"/>
        <v>0</v>
      </c>
      <c r="T20" s="78">
        <f t="shared" si="16"/>
        <v>0</v>
      </c>
      <c r="U20" s="78">
        <f t="shared" si="16"/>
        <v>0</v>
      </c>
      <c r="V20" s="78">
        <f t="shared" si="16"/>
        <v>0</v>
      </c>
      <c r="W20" s="78">
        <f t="shared" si="16"/>
        <v>0</v>
      </c>
      <c r="X20" s="78">
        <f t="shared" si="16"/>
        <v>0</v>
      </c>
      <c r="Y20" s="78">
        <f t="shared" si="16"/>
        <v>0</v>
      </c>
    </row>
    <row r="21" spans="1:25">
      <c r="A21" s="78">
        <f t="shared" si="3"/>
        <v>16</v>
      </c>
      <c r="B21" s="78">
        <f t="shared" ref="B21:Y21" si="17">IF(AND(B$3&lt;$E53,B$3&gt;$E52),$C53,0)</f>
        <v>0</v>
      </c>
      <c r="C21" s="78">
        <f t="shared" si="17"/>
        <v>0</v>
      </c>
      <c r="D21" s="78">
        <f t="shared" si="17"/>
        <v>0</v>
      </c>
      <c r="E21" s="78">
        <f t="shared" si="17"/>
        <v>0</v>
      </c>
      <c r="F21" s="78">
        <f t="shared" si="17"/>
        <v>0</v>
      </c>
      <c r="G21" s="78">
        <f t="shared" si="17"/>
        <v>0</v>
      </c>
      <c r="H21" s="78">
        <f t="shared" si="17"/>
        <v>0</v>
      </c>
      <c r="I21" s="78">
        <f t="shared" si="17"/>
        <v>0</v>
      </c>
      <c r="J21" s="78">
        <f t="shared" si="17"/>
        <v>0</v>
      </c>
      <c r="K21" s="78">
        <f t="shared" si="17"/>
        <v>0</v>
      </c>
      <c r="L21" s="78">
        <f t="shared" si="17"/>
        <v>0</v>
      </c>
      <c r="M21" s="78">
        <f t="shared" si="17"/>
        <v>0</v>
      </c>
      <c r="N21" s="78">
        <f t="shared" si="17"/>
        <v>0</v>
      </c>
      <c r="O21" s="78">
        <f t="shared" si="17"/>
        <v>0</v>
      </c>
      <c r="P21" s="78">
        <f t="shared" si="17"/>
        <v>0</v>
      </c>
      <c r="Q21" s="78">
        <f t="shared" si="17"/>
        <v>0</v>
      </c>
      <c r="R21" s="78">
        <f t="shared" si="17"/>
        <v>0</v>
      </c>
      <c r="S21" s="78">
        <f t="shared" si="17"/>
        <v>0</v>
      </c>
      <c r="T21" s="78">
        <f t="shared" si="17"/>
        <v>0</v>
      </c>
      <c r="U21" s="78">
        <f t="shared" si="17"/>
        <v>0</v>
      </c>
      <c r="V21" s="78">
        <f t="shared" si="17"/>
        <v>0</v>
      </c>
      <c r="W21" s="78">
        <f t="shared" si="17"/>
        <v>0</v>
      </c>
      <c r="X21" s="78">
        <f t="shared" si="17"/>
        <v>0</v>
      </c>
      <c r="Y21" s="78">
        <f t="shared" si="17"/>
        <v>0</v>
      </c>
    </row>
    <row r="22" spans="1:25">
      <c r="A22" s="78">
        <f t="shared" si="3"/>
        <v>17</v>
      </c>
      <c r="B22" s="78">
        <f t="shared" ref="B22:Y22" si="18">IF(AND(B$3&lt;$E54,B$3&gt;$E53),$C54,0)</f>
        <v>0</v>
      </c>
      <c r="C22" s="78">
        <f t="shared" si="18"/>
        <v>0</v>
      </c>
      <c r="D22" s="78">
        <f t="shared" si="18"/>
        <v>0</v>
      </c>
      <c r="E22" s="78">
        <f t="shared" si="18"/>
        <v>0</v>
      </c>
      <c r="F22" s="78">
        <f t="shared" si="18"/>
        <v>0</v>
      </c>
      <c r="G22" s="78">
        <f t="shared" si="18"/>
        <v>0</v>
      </c>
      <c r="H22" s="78">
        <f t="shared" si="18"/>
        <v>0</v>
      </c>
      <c r="I22" s="78">
        <f t="shared" si="18"/>
        <v>0</v>
      </c>
      <c r="J22" s="78">
        <f t="shared" si="18"/>
        <v>0</v>
      </c>
      <c r="K22" s="78">
        <f t="shared" si="18"/>
        <v>0</v>
      </c>
      <c r="L22" s="78">
        <f t="shared" si="18"/>
        <v>0</v>
      </c>
      <c r="M22" s="78">
        <f t="shared" si="18"/>
        <v>0</v>
      </c>
      <c r="N22" s="78">
        <f t="shared" si="18"/>
        <v>0</v>
      </c>
      <c r="O22" s="78">
        <f t="shared" si="18"/>
        <v>0</v>
      </c>
      <c r="P22" s="78">
        <f t="shared" si="18"/>
        <v>0</v>
      </c>
      <c r="Q22" s="78">
        <f t="shared" si="18"/>
        <v>0</v>
      </c>
      <c r="R22" s="78">
        <f t="shared" si="18"/>
        <v>0</v>
      </c>
      <c r="S22" s="78">
        <f t="shared" si="18"/>
        <v>0</v>
      </c>
      <c r="T22" s="78">
        <f t="shared" si="18"/>
        <v>0</v>
      </c>
      <c r="U22" s="78">
        <f t="shared" si="18"/>
        <v>0</v>
      </c>
      <c r="V22" s="78">
        <f t="shared" si="18"/>
        <v>0</v>
      </c>
      <c r="W22" s="78">
        <f t="shared" si="18"/>
        <v>0</v>
      </c>
      <c r="X22" s="78">
        <f t="shared" si="18"/>
        <v>0</v>
      </c>
      <c r="Y22" s="78">
        <f t="shared" si="18"/>
        <v>0</v>
      </c>
    </row>
    <row r="23" spans="1:25">
      <c r="A23" s="78">
        <f t="shared" si="3"/>
        <v>18</v>
      </c>
      <c r="B23" s="78">
        <f t="shared" ref="B23:Y23" si="19">IF(AND(B$3&lt;$E55,B$3&gt;$E54),$C55,0)</f>
        <v>0</v>
      </c>
      <c r="C23" s="78">
        <f t="shared" si="19"/>
        <v>0</v>
      </c>
      <c r="D23" s="78">
        <f t="shared" si="19"/>
        <v>0</v>
      </c>
      <c r="E23" s="78">
        <f t="shared" si="19"/>
        <v>0</v>
      </c>
      <c r="F23" s="78">
        <f t="shared" si="19"/>
        <v>0</v>
      </c>
      <c r="G23" s="78">
        <f t="shared" si="19"/>
        <v>0</v>
      </c>
      <c r="H23" s="78">
        <f t="shared" si="19"/>
        <v>0</v>
      </c>
      <c r="I23" s="78">
        <f t="shared" si="19"/>
        <v>0</v>
      </c>
      <c r="J23" s="78">
        <f t="shared" si="19"/>
        <v>0</v>
      </c>
      <c r="K23" s="78">
        <f t="shared" si="19"/>
        <v>0</v>
      </c>
      <c r="L23" s="78">
        <f t="shared" si="19"/>
        <v>0</v>
      </c>
      <c r="M23" s="78">
        <f t="shared" si="19"/>
        <v>0</v>
      </c>
      <c r="N23" s="78">
        <f t="shared" si="19"/>
        <v>0</v>
      </c>
      <c r="O23" s="78">
        <f t="shared" si="19"/>
        <v>0</v>
      </c>
      <c r="P23" s="78">
        <f t="shared" si="19"/>
        <v>0</v>
      </c>
      <c r="Q23" s="78">
        <f t="shared" si="19"/>
        <v>0</v>
      </c>
      <c r="R23" s="78">
        <f t="shared" si="19"/>
        <v>0</v>
      </c>
      <c r="S23" s="78">
        <f t="shared" si="19"/>
        <v>0</v>
      </c>
      <c r="T23" s="78">
        <f t="shared" si="19"/>
        <v>0</v>
      </c>
      <c r="U23" s="78">
        <f t="shared" si="19"/>
        <v>0</v>
      </c>
      <c r="V23" s="78">
        <f t="shared" si="19"/>
        <v>0</v>
      </c>
      <c r="W23" s="78">
        <f t="shared" si="19"/>
        <v>0</v>
      </c>
      <c r="X23" s="78">
        <f t="shared" si="19"/>
        <v>0</v>
      </c>
      <c r="Y23" s="78">
        <f t="shared" si="19"/>
        <v>0</v>
      </c>
    </row>
    <row r="24" spans="1:25">
      <c r="A24" s="78">
        <f t="shared" si="3"/>
        <v>19</v>
      </c>
      <c r="B24" s="78">
        <f t="shared" ref="B24:Y24" si="20">IF(AND(B$3&lt;$E56,B$3&gt;$E55),$C56,0)</f>
        <v>0</v>
      </c>
      <c r="C24" s="78">
        <f t="shared" si="20"/>
        <v>0</v>
      </c>
      <c r="D24" s="78">
        <f t="shared" si="20"/>
        <v>0</v>
      </c>
      <c r="E24" s="78">
        <f t="shared" si="20"/>
        <v>0</v>
      </c>
      <c r="F24" s="78">
        <f t="shared" si="20"/>
        <v>0</v>
      </c>
      <c r="G24" s="78">
        <f t="shared" si="20"/>
        <v>0</v>
      </c>
      <c r="H24" s="78">
        <f t="shared" si="20"/>
        <v>0</v>
      </c>
      <c r="I24" s="78">
        <f t="shared" si="20"/>
        <v>0</v>
      </c>
      <c r="J24" s="78">
        <f t="shared" si="20"/>
        <v>0</v>
      </c>
      <c r="K24" s="78">
        <f t="shared" si="20"/>
        <v>0</v>
      </c>
      <c r="L24" s="78">
        <f t="shared" si="20"/>
        <v>0</v>
      </c>
      <c r="M24" s="78">
        <f t="shared" si="20"/>
        <v>0</v>
      </c>
      <c r="N24" s="78">
        <f t="shared" si="20"/>
        <v>0</v>
      </c>
      <c r="O24" s="78">
        <f t="shared" si="20"/>
        <v>0</v>
      </c>
      <c r="P24" s="78">
        <f t="shared" si="20"/>
        <v>0</v>
      </c>
      <c r="Q24" s="78">
        <f t="shared" si="20"/>
        <v>0</v>
      </c>
      <c r="R24" s="78">
        <f t="shared" si="20"/>
        <v>0</v>
      </c>
      <c r="S24" s="78">
        <f t="shared" si="20"/>
        <v>0</v>
      </c>
      <c r="T24" s="78">
        <f t="shared" si="20"/>
        <v>0</v>
      </c>
      <c r="U24" s="78">
        <f t="shared" si="20"/>
        <v>0</v>
      </c>
      <c r="V24" s="78">
        <f t="shared" si="20"/>
        <v>0</v>
      </c>
      <c r="W24" s="78">
        <f t="shared" si="20"/>
        <v>0</v>
      </c>
      <c r="X24" s="78">
        <f t="shared" si="20"/>
        <v>0</v>
      </c>
      <c r="Y24" s="78">
        <f t="shared" si="20"/>
        <v>0</v>
      </c>
    </row>
    <row r="25" spans="1:25">
      <c r="A25" s="78">
        <f t="shared" si="3"/>
        <v>20</v>
      </c>
      <c r="B25" s="78">
        <f t="shared" ref="B25:Y25" si="21">IF(AND(B$3&lt;$E57,B$3&gt;$E56),$C57,0)</f>
        <v>340.7431975</v>
      </c>
      <c r="C25" s="78">
        <f t="shared" si="21"/>
        <v>340.7431975</v>
      </c>
      <c r="D25" s="78">
        <f t="shared" si="21"/>
        <v>340.7431975</v>
      </c>
      <c r="E25" s="78">
        <f t="shared" si="21"/>
        <v>340.7431975</v>
      </c>
      <c r="F25" s="78">
        <f t="shared" si="21"/>
        <v>340.7431975</v>
      </c>
      <c r="G25" s="78">
        <f t="shared" si="21"/>
        <v>0</v>
      </c>
      <c r="H25" s="78">
        <f t="shared" si="21"/>
        <v>0</v>
      </c>
      <c r="I25" s="78">
        <f t="shared" si="21"/>
        <v>0</v>
      </c>
      <c r="J25" s="78">
        <f t="shared" si="21"/>
        <v>0</v>
      </c>
      <c r="K25" s="78">
        <f t="shared" si="21"/>
        <v>340.7431975</v>
      </c>
      <c r="L25" s="78">
        <f t="shared" si="21"/>
        <v>340.7431975</v>
      </c>
      <c r="M25" s="78">
        <f t="shared" si="21"/>
        <v>340.7431975</v>
      </c>
      <c r="N25" s="78">
        <f t="shared" si="21"/>
        <v>340.7431975</v>
      </c>
      <c r="O25" s="78">
        <f t="shared" si="21"/>
        <v>340.7431975</v>
      </c>
      <c r="P25" s="78">
        <f t="shared" si="21"/>
        <v>340.7431975</v>
      </c>
      <c r="Q25" s="78">
        <f t="shared" si="21"/>
        <v>340.7431975</v>
      </c>
      <c r="R25" s="78">
        <f t="shared" si="21"/>
        <v>0</v>
      </c>
      <c r="S25" s="78">
        <f t="shared" si="21"/>
        <v>0</v>
      </c>
      <c r="T25" s="78">
        <f t="shared" si="21"/>
        <v>0</v>
      </c>
      <c r="U25" s="78">
        <f t="shared" si="21"/>
        <v>0</v>
      </c>
      <c r="V25" s="78">
        <f t="shared" si="21"/>
        <v>0</v>
      </c>
      <c r="W25" s="78">
        <f t="shared" si="21"/>
        <v>0</v>
      </c>
      <c r="X25" s="78">
        <f t="shared" si="21"/>
        <v>0</v>
      </c>
      <c r="Y25" s="78">
        <f t="shared" si="21"/>
        <v>340.7431975</v>
      </c>
    </row>
    <row r="26" spans="1:25">
      <c r="A26" s="78">
        <f t="shared" si="3"/>
        <v>21</v>
      </c>
      <c r="B26" s="78">
        <f t="shared" ref="B26:Y26" si="22">IF(AND(B$3&lt;$E58,B$3&gt;$E57),$C58,0)</f>
        <v>0</v>
      </c>
      <c r="C26" s="78">
        <f t="shared" si="22"/>
        <v>0</v>
      </c>
      <c r="D26" s="78">
        <f t="shared" si="22"/>
        <v>0</v>
      </c>
      <c r="E26" s="78">
        <f t="shared" si="22"/>
        <v>0</v>
      </c>
      <c r="F26" s="78">
        <f t="shared" si="22"/>
        <v>0</v>
      </c>
      <c r="G26" s="78">
        <f t="shared" si="22"/>
        <v>357.952015</v>
      </c>
      <c r="H26" s="78">
        <f t="shared" si="22"/>
        <v>357.952015</v>
      </c>
      <c r="I26" s="78">
        <f t="shared" si="22"/>
        <v>357.952015</v>
      </c>
      <c r="J26" s="78">
        <f t="shared" si="22"/>
        <v>357.952015</v>
      </c>
      <c r="K26" s="78">
        <f t="shared" si="22"/>
        <v>0</v>
      </c>
      <c r="L26" s="78">
        <f t="shared" si="22"/>
        <v>0</v>
      </c>
      <c r="M26" s="78">
        <f t="shared" si="22"/>
        <v>0</v>
      </c>
      <c r="N26" s="78">
        <f t="shared" si="22"/>
        <v>0</v>
      </c>
      <c r="O26" s="78">
        <f t="shared" si="22"/>
        <v>0</v>
      </c>
      <c r="P26" s="78">
        <f t="shared" si="22"/>
        <v>0</v>
      </c>
      <c r="Q26" s="78">
        <f t="shared" si="22"/>
        <v>0</v>
      </c>
      <c r="R26" s="78">
        <f t="shared" si="22"/>
        <v>357.952015</v>
      </c>
      <c r="S26" s="78">
        <f t="shared" si="22"/>
        <v>357.952015</v>
      </c>
      <c r="T26" s="78">
        <f t="shared" si="22"/>
        <v>357.952015</v>
      </c>
      <c r="U26" s="78">
        <f t="shared" si="22"/>
        <v>357.952015</v>
      </c>
      <c r="V26" s="78">
        <f t="shared" si="22"/>
        <v>357.952015</v>
      </c>
      <c r="W26" s="78">
        <f t="shared" si="22"/>
        <v>357.952015</v>
      </c>
      <c r="X26" s="78">
        <f t="shared" si="22"/>
        <v>357.952015</v>
      </c>
      <c r="Y26" s="78">
        <f t="shared" si="22"/>
        <v>0</v>
      </c>
    </row>
    <row r="27" spans="1:25">
      <c r="A27" s="78">
        <f t="shared" si="3"/>
        <v>22</v>
      </c>
      <c r="B27" s="78">
        <f t="shared" ref="B27:Y27" si="23">IF(AND(B$3&lt;$E59,B$3&gt;$E58),$C59,0)</f>
        <v>0</v>
      </c>
      <c r="C27" s="78">
        <f t="shared" si="23"/>
        <v>0</v>
      </c>
      <c r="D27" s="78">
        <f t="shared" si="23"/>
        <v>0</v>
      </c>
      <c r="E27" s="78">
        <f t="shared" si="23"/>
        <v>0</v>
      </c>
      <c r="F27" s="78">
        <f t="shared" si="23"/>
        <v>0</v>
      </c>
      <c r="G27" s="78">
        <f t="shared" si="23"/>
        <v>0</v>
      </c>
      <c r="H27" s="78">
        <f t="shared" si="23"/>
        <v>0</v>
      </c>
      <c r="I27" s="78">
        <f t="shared" si="23"/>
        <v>0</v>
      </c>
      <c r="J27" s="78">
        <f t="shared" si="23"/>
        <v>0</v>
      </c>
      <c r="K27" s="78">
        <f t="shared" si="23"/>
        <v>0</v>
      </c>
      <c r="L27" s="78">
        <f t="shared" si="23"/>
        <v>0</v>
      </c>
      <c r="M27" s="78">
        <f t="shared" si="23"/>
        <v>0</v>
      </c>
      <c r="N27" s="78">
        <f t="shared" si="23"/>
        <v>0</v>
      </c>
      <c r="O27" s="78">
        <f t="shared" si="23"/>
        <v>0</v>
      </c>
      <c r="P27" s="78">
        <f t="shared" si="23"/>
        <v>0</v>
      </c>
      <c r="Q27" s="78">
        <f t="shared" si="23"/>
        <v>0</v>
      </c>
      <c r="R27" s="78">
        <f t="shared" si="23"/>
        <v>0</v>
      </c>
      <c r="S27" s="78">
        <f t="shared" si="23"/>
        <v>0</v>
      </c>
      <c r="T27" s="78">
        <f t="shared" si="23"/>
        <v>0</v>
      </c>
      <c r="U27" s="78">
        <f t="shared" si="23"/>
        <v>0</v>
      </c>
      <c r="V27" s="78">
        <f t="shared" si="23"/>
        <v>0</v>
      </c>
      <c r="W27" s="78">
        <f t="shared" si="23"/>
        <v>0</v>
      </c>
      <c r="X27" s="78">
        <f t="shared" si="23"/>
        <v>0</v>
      </c>
      <c r="Y27" s="78">
        <f t="shared" si="23"/>
        <v>0</v>
      </c>
    </row>
    <row r="28" spans="1:25">
      <c r="A28" s="78">
        <f t="shared" si="3"/>
        <v>23</v>
      </c>
      <c r="B28" s="78">
        <f t="shared" ref="B28:Y28" si="24">IF(AND(B$3&lt;$E60,B$3&gt;$E59),$C60,0)</f>
        <v>0</v>
      </c>
      <c r="C28" s="78">
        <f t="shared" si="24"/>
        <v>0</v>
      </c>
      <c r="D28" s="78">
        <f t="shared" si="24"/>
        <v>0</v>
      </c>
      <c r="E28" s="78">
        <f t="shared" si="24"/>
        <v>0</v>
      </c>
      <c r="F28" s="78">
        <f t="shared" si="24"/>
        <v>0</v>
      </c>
      <c r="G28" s="78">
        <f t="shared" si="24"/>
        <v>0</v>
      </c>
      <c r="H28" s="78">
        <f t="shared" si="24"/>
        <v>0</v>
      </c>
      <c r="I28" s="78">
        <f t="shared" si="24"/>
        <v>0</v>
      </c>
      <c r="J28" s="78">
        <f t="shared" si="24"/>
        <v>0</v>
      </c>
      <c r="K28" s="78">
        <f t="shared" si="24"/>
        <v>0</v>
      </c>
      <c r="L28" s="78">
        <f t="shared" si="24"/>
        <v>0</v>
      </c>
      <c r="M28" s="78">
        <f t="shared" si="24"/>
        <v>0</v>
      </c>
      <c r="N28" s="78">
        <f t="shared" si="24"/>
        <v>0</v>
      </c>
      <c r="O28" s="78">
        <f t="shared" si="24"/>
        <v>0</v>
      </c>
      <c r="P28" s="78">
        <f t="shared" si="24"/>
        <v>0</v>
      </c>
      <c r="Q28" s="78">
        <f t="shared" si="24"/>
        <v>0</v>
      </c>
      <c r="R28" s="78">
        <f t="shared" si="24"/>
        <v>0</v>
      </c>
      <c r="S28" s="78">
        <f t="shared" si="24"/>
        <v>0</v>
      </c>
      <c r="T28" s="78">
        <f t="shared" si="24"/>
        <v>0</v>
      </c>
      <c r="U28" s="78">
        <f t="shared" si="24"/>
        <v>0</v>
      </c>
      <c r="V28" s="78">
        <f t="shared" si="24"/>
        <v>0</v>
      </c>
      <c r="W28" s="78">
        <f t="shared" si="24"/>
        <v>0</v>
      </c>
      <c r="X28" s="78">
        <f t="shared" si="24"/>
        <v>0</v>
      </c>
      <c r="Y28" s="78">
        <f t="shared" si="24"/>
        <v>0</v>
      </c>
    </row>
    <row r="29" spans="1:25">
      <c r="A29" s="78">
        <f t="shared" si="3"/>
        <v>24</v>
      </c>
      <c r="B29" s="78">
        <f t="shared" ref="B29:Y29" si="25">IF(AND(B$3&lt;$E61,B$3&gt;$E60),$C61,0)</f>
        <v>0</v>
      </c>
      <c r="C29" s="78">
        <f t="shared" si="25"/>
        <v>0</v>
      </c>
      <c r="D29" s="78">
        <f t="shared" si="25"/>
        <v>0</v>
      </c>
      <c r="E29" s="78">
        <f t="shared" si="25"/>
        <v>0</v>
      </c>
      <c r="F29" s="78">
        <f t="shared" si="25"/>
        <v>0</v>
      </c>
      <c r="G29" s="78">
        <f t="shared" si="25"/>
        <v>0</v>
      </c>
      <c r="H29" s="78">
        <f t="shared" si="25"/>
        <v>0</v>
      </c>
      <c r="I29" s="78">
        <f t="shared" si="25"/>
        <v>0</v>
      </c>
      <c r="J29" s="78">
        <f t="shared" si="25"/>
        <v>0</v>
      </c>
      <c r="K29" s="78">
        <f t="shared" si="25"/>
        <v>0</v>
      </c>
      <c r="L29" s="78">
        <f t="shared" si="25"/>
        <v>0</v>
      </c>
      <c r="M29" s="78">
        <f t="shared" si="25"/>
        <v>0</v>
      </c>
      <c r="N29" s="78">
        <f t="shared" si="25"/>
        <v>0</v>
      </c>
      <c r="O29" s="78">
        <f t="shared" si="25"/>
        <v>0</v>
      </c>
      <c r="P29" s="78">
        <f t="shared" si="25"/>
        <v>0</v>
      </c>
      <c r="Q29" s="78">
        <f t="shared" si="25"/>
        <v>0</v>
      </c>
      <c r="R29" s="78">
        <f t="shared" si="25"/>
        <v>0</v>
      </c>
      <c r="S29" s="78">
        <f t="shared" si="25"/>
        <v>0</v>
      </c>
      <c r="T29" s="78">
        <f t="shared" si="25"/>
        <v>0</v>
      </c>
      <c r="U29" s="78">
        <f t="shared" si="25"/>
        <v>0</v>
      </c>
      <c r="V29" s="78">
        <f t="shared" si="25"/>
        <v>0</v>
      </c>
      <c r="W29" s="78">
        <f t="shared" si="25"/>
        <v>0</v>
      </c>
      <c r="X29" s="78">
        <f t="shared" si="25"/>
        <v>0</v>
      </c>
      <c r="Y29" s="78">
        <f t="shared" si="25"/>
        <v>0</v>
      </c>
    </row>
    <row r="30" spans="1:25">
      <c r="A30" s="78">
        <f t="shared" si="3"/>
        <v>25</v>
      </c>
      <c r="B30" s="78">
        <f t="shared" ref="B30:Y30" si="26">IF(AND(B$3&lt;$E62,B$3&gt;$E61),$C62,0)</f>
        <v>0</v>
      </c>
      <c r="C30" s="78">
        <f t="shared" si="26"/>
        <v>0</v>
      </c>
      <c r="D30" s="78">
        <f t="shared" si="26"/>
        <v>0</v>
      </c>
      <c r="E30" s="78">
        <f t="shared" si="26"/>
        <v>0</v>
      </c>
      <c r="F30" s="78">
        <f t="shared" si="26"/>
        <v>0</v>
      </c>
      <c r="G30" s="78">
        <f t="shared" si="26"/>
        <v>0</v>
      </c>
      <c r="H30" s="78">
        <f t="shared" si="26"/>
        <v>0</v>
      </c>
      <c r="I30" s="78">
        <f t="shared" si="26"/>
        <v>0</v>
      </c>
      <c r="J30" s="78">
        <f t="shared" si="26"/>
        <v>0</v>
      </c>
      <c r="K30" s="78">
        <f t="shared" si="26"/>
        <v>0</v>
      </c>
      <c r="L30" s="78">
        <f t="shared" si="26"/>
        <v>0</v>
      </c>
      <c r="M30" s="78">
        <f t="shared" si="26"/>
        <v>0</v>
      </c>
      <c r="N30" s="78">
        <f t="shared" si="26"/>
        <v>0</v>
      </c>
      <c r="O30" s="78">
        <f t="shared" si="26"/>
        <v>0</v>
      </c>
      <c r="P30" s="78">
        <f t="shared" si="26"/>
        <v>0</v>
      </c>
      <c r="Q30" s="78">
        <f t="shared" si="26"/>
        <v>0</v>
      </c>
      <c r="R30" s="78">
        <f t="shared" si="26"/>
        <v>0</v>
      </c>
      <c r="S30" s="78">
        <f t="shared" si="26"/>
        <v>0</v>
      </c>
      <c r="T30" s="78">
        <f t="shared" si="26"/>
        <v>0</v>
      </c>
      <c r="U30" s="78">
        <f t="shared" si="26"/>
        <v>0</v>
      </c>
      <c r="V30" s="78">
        <f t="shared" si="26"/>
        <v>0</v>
      </c>
      <c r="W30" s="78">
        <f t="shared" si="26"/>
        <v>0</v>
      </c>
      <c r="X30" s="78">
        <f t="shared" si="26"/>
        <v>0</v>
      </c>
      <c r="Y30" s="78">
        <f t="shared" si="26"/>
        <v>0</v>
      </c>
    </row>
    <row r="31" spans="1:25">
      <c r="A31" s="78">
        <f t="shared" si="3"/>
        <v>26</v>
      </c>
      <c r="B31" s="78">
        <f t="shared" ref="B31:Y32" si="27">IF(AND(B$3&lt;$E63,B$3&gt;$E62),$C63,0)</f>
        <v>0</v>
      </c>
      <c r="C31" s="78">
        <f t="shared" si="27"/>
        <v>0</v>
      </c>
      <c r="D31" s="78">
        <f t="shared" si="27"/>
        <v>0</v>
      </c>
      <c r="E31" s="78">
        <f t="shared" si="27"/>
        <v>0</v>
      </c>
      <c r="F31" s="78">
        <f t="shared" si="27"/>
        <v>0</v>
      </c>
      <c r="G31" s="78">
        <f t="shared" si="27"/>
        <v>0</v>
      </c>
      <c r="H31" s="78">
        <f t="shared" si="27"/>
        <v>0</v>
      </c>
      <c r="I31" s="78">
        <f t="shared" si="27"/>
        <v>0</v>
      </c>
      <c r="J31" s="78">
        <f t="shared" si="27"/>
        <v>0</v>
      </c>
      <c r="K31" s="78">
        <f t="shared" si="27"/>
        <v>0</v>
      </c>
      <c r="L31" s="78">
        <f t="shared" si="27"/>
        <v>0</v>
      </c>
      <c r="M31" s="78">
        <f t="shared" si="27"/>
        <v>0</v>
      </c>
      <c r="N31" s="78">
        <f t="shared" si="27"/>
        <v>0</v>
      </c>
      <c r="O31" s="78">
        <f t="shared" si="27"/>
        <v>0</v>
      </c>
      <c r="P31" s="78">
        <f t="shared" si="27"/>
        <v>0</v>
      </c>
      <c r="Q31" s="78">
        <f t="shared" si="27"/>
        <v>0</v>
      </c>
      <c r="R31" s="78">
        <f t="shared" si="27"/>
        <v>0</v>
      </c>
      <c r="S31" s="78">
        <f t="shared" si="27"/>
        <v>0</v>
      </c>
      <c r="T31" s="78">
        <f t="shared" si="27"/>
        <v>0</v>
      </c>
      <c r="U31" s="78">
        <f t="shared" si="27"/>
        <v>0</v>
      </c>
      <c r="V31" s="78">
        <f t="shared" si="27"/>
        <v>0</v>
      </c>
      <c r="W31" s="78">
        <f t="shared" si="27"/>
        <v>0</v>
      </c>
      <c r="X31" s="78">
        <f t="shared" si="27"/>
        <v>0</v>
      </c>
      <c r="Y31" s="78">
        <f t="shared" si="27"/>
        <v>0</v>
      </c>
    </row>
    <row r="32" spans="1:25">
      <c r="A32" s="78">
        <f t="shared" si="3"/>
        <v>27</v>
      </c>
      <c r="B32" s="78">
        <f t="shared" si="27"/>
        <v>0</v>
      </c>
      <c r="C32" s="78">
        <f t="shared" si="27"/>
        <v>0</v>
      </c>
      <c r="D32" s="78">
        <f t="shared" si="27"/>
        <v>0</v>
      </c>
      <c r="E32" s="78">
        <f t="shared" si="27"/>
        <v>0</v>
      </c>
      <c r="F32" s="78">
        <f t="shared" si="27"/>
        <v>0</v>
      </c>
      <c r="G32" s="78">
        <f t="shared" si="27"/>
        <v>0</v>
      </c>
      <c r="H32" s="78">
        <f t="shared" si="27"/>
        <v>0</v>
      </c>
      <c r="I32" s="78">
        <f t="shared" si="27"/>
        <v>0</v>
      </c>
      <c r="J32" s="78">
        <f t="shared" si="27"/>
        <v>0</v>
      </c>
      <c r="K32" s="78">
        <f t="shared" si="27"/>
        <v>0</v>
      </c>
      <c r="L32" s="78">
        <f t="shared" si="27"/>
        <v>0</v>
      </c>
      <c r="M32" s="78">
        <f t="shared" si="27"/>
        <v>0</v>
      </c>
      <c r="N32" s="78">
        <f t="shared" si="27"/>
        <v>0</v>
      </c>
      <c r="O32" s="78">
        <f t="shared" si="27"/>
        <v>0</v>
      </c>
      <c r="P32" s="78">
        <f t="shared" si="27"/>
        <v>0</v>
      </c>
      <c r="Q32" s="78">
        <f t="shared" si="27"/>
        <v>0</v>
      </c>
      <c r="R32" s="78">
        <f t="shared" si="27"/>
        <v>0</v>
      </c>
      <c r="S32" s="78">
        <f t="shared" si="27"/>
        <v>0</v>
      </c>
      <c r="T32" s="78">
        <f t="shared" si="27"/>
        <v>0</v>
      </c>
      <c r="U32" s="78">
        <f t="shared" si="27"/>
        <v>0</v>
      </c>
      <c r="V32" s="78">
        <f t="shared" si="27"/>
        <v>0</v>
      </c>
      <c r="W32" s="78">
        <f t="shared" si="27"/>
        <v>0</v>
      </c>
      <c r="X32" s="78">
        <f t="shared" si="27"/>
        <v>0</v>
      </c>
      <c r="Y32" s="78">
        <f t="shared" si="27"/>
        <v>0</v>
      </c>
    </row>
    <row r="33" spans="1:36">
      <c r="A33" s="76" t="s">
        <v>164</v>
      </c>
      <c r="B33" s="76">
        <f>MAX(B6:B32)</f>
        <v>340.7431975</v>
      </c>
      <c r="C33" s="76">
        <f t="shared" ref="C33:Y33" si="28">MAX(C6:C32)</f>
        <v>340.7431975</v>
      </c>
      <c r="D33" s="76">
        <f t="shared" si="28"/>
        <v>340.7431975</v>
      </c>
      <c r="E33" s="76">
        <f t="shared" si="28"/>
        <v>340.7431975</v>
      </c>
      <c r="F33" s="76">
        <f t="shared" si="28"/>
        <v>340.7431975</v>
      </c>
      <c r="G33" s="76">
        <f t="shared" si="28"/>
        <v>357.952015</v>
      </c>
      <c r="H33" s="76">
        <f t="shared" si="28"/>
        <v>357.952015</v>
      </c>
      <c r="I33" s="76">
        <f t="shared" si="28"/>
        <v>357.952015</v>
      </c>
      <c r="J33" s="76">
        <f t="shared" si="28"/>
        <v>357.952015</v>
      </c>
      <c r="K33" s="76">
        <f t="shared" si="28"/>
        <v>340.7431975</v>
      </c>
      <c r="L33" s="76">
        <f t="shared" si="28"/>
        <v>340.7431975</v>
      </c>
      <c r="M33" s="76">
        <f t="shared" si="28"/>
        <v>340.7431975</v>
      </c>
      <c r="N33" s="76">
        <f t="shared" si="28"/>
        <v>340.7431975</v>
      </c>
      <c r="O33" s="76">
        <f t="shared" si="28"/>
        <v>340.7431975</v>
      </c>
      <c r="P33" s="76">
        <f t="shared" si="28"/>
        <v>340.7431975</v>
      </c>
      <c r="Q33" s="76">
        <f t="shared" si="28"/>
        <v>340.7431975</v>
      </c>
      <c r="R33" s="76">
        <f t="shared" si="28"/>
        <v>357.952015</v>
      </c>
      <c r="S33" s="76">
        <f t="shared" si="28"/>
        <v>357.952015</v>
      </c>
      <c r="T33" s="76">
        <f t="shared" si="28"/>
        <v>357.952015</v>
      </c>
      <c r="U33" s="76">
        <f t="shared" si="28"/>
        <v>357.952015</v>
      </c>
      <c r="V33" s="76">
        <f t="shared" si="28"/>
        <v>357.952015</v>
      </c>
      <c r="W33" s="76">
        <f t="shared" si="28"/>
        <v>357.952015</v>
      </c>
      <c r="X33" s="76">
        <f t="shared" si="28"/>
        <v>357.952015</v>
      </c>
      <c r="Y33" s="76">
        <f t="shared" si="28"/>
        <v>340.7431975</v>
      </c>
      <c r="AF33">
        <f>SUM(O38:T38)</f>
        <v>8782.5</v>
      </c>
    </row>
    <row r="34" spans="1:36"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</row>
    <row r="37" ht="15.75" spans="1:36">
      <c r="A37" s="14" t="str">
        <f>'  4. 排序后报价'!A17</f>
        <v>段</v>
      </c>
      <c r="B37" s="79" t="str">
        <f>'  4. 排序后报价'!B17</f>
        <v>机组容量</v>
      </c>
      <c r="C37" s="79" t="str">
        <f>'  4. 排序后报价'!C17</f>
        <v>报价</v>
      </c>
      <c r="D37" s="79" t="str">
        <f>'  4. 排序后报价'!D17</f>
        <v>申报</v>
      </c>
      <c r="E37" s="42" t="str">
        <f>'  4. 排序后报价'!E17</f>
        <v>累计申报</v>
      </c>
      <c r="G37" t="s">
        <v>106</v>
      </c>
      <c r="H37" t="s">
        <v>108</v>
      </c>
      <c r="I37" t="s">
        <v>165</v>
      </c>
      <c r="J37" s="15" t="s">
        <v>166</v>
      </c>
      <c r="K37" s="1"/>
      <c r="L37" s="14"/>
      <c r="M37" s="14"/>
      <c r="N37" s="14"/>
      <c r="O37" t="s">
        <v>167</v>
      </c>
      <c r="P37" t="s">
        <v>168</v>
      </c>
      <c r="Q37" t="str">
        <f>P72</f>
        <v>G3</v>
      </c>
      <c r="R37" s="69" t="str">
        <f>P73</f>
        <v>G4</v>
      </c>
      <c r="S37" s="69" t="str">
        <f>P74</f>
        <v>G5</v>
      </c>
      <c r="T37" s="69" t="str">
        <f>P75</f>
        <v>G6</v>
      </c>
      <c r="U37">
        <f>A125</f>
        <v>0</v>
      </c>
      <c r="V37" s="69" t="s">
        <v>52</v>
      </c>
      <c r="W37" s="69" t="s">
        <v>53</v>
      </c>
      <c r="X37" s="69" t="s">
        <v>54</v>
      </c>
      <c r="Y37" s="69" t="s">
        <v>55</v>
      </c>
      <c r="Z37" s="69" t="s">
        <v>169</v>
      </c>
      <c r="AA37" s="69" t="s">
        <v>170</v>
      </c>
      <c r="AB37" s="69" t="s">
        <v>171</v>
      </c>
      <c r="AC37" s="69" t="s">
        <v>172</v>
      </c>
      <c r="AD37" s="69" t="s">
        <v>173</v>
      </c>
      <c r="AE37" s="69" t="s">
        <v>174</v>
      </c>
      <c r="AF37" s="69">
        <f>A138</f>
        <v>0</v>
      </c>
      <c r="AG37" s="69"/>
      <c r="AH37" s="69"/>
      <c r="AI37" s="69" t="s">
        <v>175</v>
      </c>
      <c r="AJ37" s="69" t="s">
        <v>176</v>
      </c>
    </row>
    <row r="38" ht="15.75" spans="1:36">
      <c r="A38" s="14">
        <f>'  4. 排序后报价'!A18</f>
        <v>1</v>
      </c>
      <c r="B38" s="14">
        <f>'  4. 排序后报价'!B18</f>
        <v>0</v>
      </c>
      <c r="C38" s="14">
        <f>'  4. 排序后报价'!C18</f>
        <v>0</v>
      </c>
      <c r="D38" s="14">
        <f>'  4. 排序后报价'!D18</f>
        <v>0</v>
      </c>
      <c r="E38" s="14">
        <f>'  4. 排序后报价'!E18</f>
        <v>0</v>
      </c>
      <c r="F38" s="103"/>
      <c r="G38">
        <v>0</v>
      </c>
      <c r="H38" s="87">
        <f>'1.火电空间 日滚动'!E2</f>
        <v>1048.5</v>
      </c>
      <c r="I38" s="76">
        <f t="array" ref="I38:I61">TRANSPOSE(B33:Y33)</f>
        <v>340.7431975</v>
      </c>
      <c r="J38" s="15">
        <v>3</v>
      </c>
      <c r="K38" s="1">
        <f>'1.火电空间 日滚动'!B2</f>
        <v>8782.5</v>
      </c>
      <c r="L38" s="87"/>
      <c r="M38" s="83"/>
      <c r="N38" s="87"/>
      <c r="O38">
        <f t="shared" ref="O38:O61" si="29">M93</f>
        <v>5548.5</v>
      </c>
      <c r="P38">
        <f t="shared" ref="P38:P61" si="30">N93</f>
        <v>2250</v>
      </c>
      <c r="Q38" s="104">
        <f t="shared" ref="Q38:Q61" si="31">O93</f>
        <v>0</v>
      </c>
      <c r="R38" s="105">
        <f t="array" ref="R38:T61">TRANSPOSE(E122:AB124)</f>
        <v>984</v>
      </c>
      <c r="S38" s="105">
        <v>0</v>
      </c>
      <c r="T38" s="105">
        <v>0</v>
      </c>
      <c r="U38" s="105">
        <f t="array" ref="U38:U61">TRANSPOSE(E125:AB125)</f>
        <v>0</v>
      </c>
      <c r="V38" s="105">
        <f t="array" ref="V38:AF61">TRANSPOSE(G128:AD138)</f>
        <v>1926</v>
      </c>
      <c r="W38" s="105">
        <v>3428.25</v>
      </c>
      <c r="X38" s="105">
        <v>3428.25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/>
      <c r="AH38" s="105"/>
      <c r="AI38">
        <f>SUM(V38:AH38)</f>
        <v>8782.5</v>
      </c>
      <c r="AJ38">
        <f>SUM(O38:T38)</f>
        <v>8782.5</v>
      </c>
    </row>
    <row r="39" ht="15.75" spans="1:36">
      <c r="A39" s="14">
        <f>'  4. 排序后报价'!A19</f>
        <v>2</v>
      </c>
      <c r="B39" s="14">
        <f>'  4. 排序后报价'!B19</f>
        <v>0</v>
      </c>
      <c r="C39" s="14">
        <f>'  4. 排序后报价'!C19</f>
        <v>0</v>
      </c>
      <c r="D39" s="14">
        <f>'  4. 排序后报价'!D19</f>
        <v>0</v>
      </c>
      <c r="E39" s="14">
        <f>'  4. 排序后报价'!E19</f>
        <v>0</v>
      </c>
      <c r="F39" s="103"/>
      <c r="G39">
        <f>G38+1</f>
        <v>1</v>
      </c>
      <c r="H39" s="87">
        <f>'1.火电空间 日滚动'!E3</f>
        <v>1057.5</v>
      </c>
      <c r="I39" s="76">
        <v>340.7431975</v>
      </c>
      <c r="J39" s="15">
        <v>3</v>
      </c>
      <c r="K39" s="1">
        <f>'1.火电空间 日滚动'!B3</f>
        <v>8773.5</v>
      </c>
      <c r="L39" s="87"/>
      <c r="M39" s="83"/>
      <c r="N39" s="87"/>
      <c r="O39">
        <f t="shared" si="29"/>
        <v>5557.5</v>
      </c>
      <c r="P39">
        <f t="shared" si="30"/>
        <v>2250</v>
      </c>
      <c r="Q39" s="104">
        <f t="shared" si="31"/>
        <v>0</v>
      </c>
      <c r="R39" s="105">
        <v>966</v>
      </c>
      <c r="S39" s="105">
        <v>0</v>
      </c>
      <c r="T39" s="105">
        <v>0</v>
      </c>
      <c r="U39" s="105">
        <v>0</v>
      </c>
      <c r="V39" s="105">
        <v>1917</v>
      </c>
      <c r="W39" s="105">
        <v>3428.25</v>
      </c>
      <c r="X39" s="105">
        <v>3428.25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/>
      <c r="AH39" s="105"/>
      <c r="AJ39">
        <f>AI38-AJ38</f>
        <v>0</v>
      </c>
    </row>
    <row r="40" ht="15.75" spans="1:36">
      <c r="A40" s="14">
        <f>'  4. 排序后报价'!A20</f>
        <v>3</v>
      </c>
      <c r="B40" s="89">
        <f>'  4. 排序后报价'!B20</f>
        <v>0</v>
      </c>
      <c r="C40" s="89">
        <f>'  4. 排序后报价'!C20</f>
        <v>0</v>
      </c>
      <c r="D40" s="89">
        <f>'  4. 排序后报价'!D20</f>
        <v>0</v>
      </c>
      <c r="E40" s="89">
        <f>'  4. 排序后报价'!E20</f>
        <v>0</v>
      </c>
      <c r="F40" s="103"/>
      <c r="G40">
        <f t="shared" ref="G40:G61" si="32">G39+1</f>
        <v>2</v>
      </c>
      <c r="H40" s="89">
        <f>'1.火电空间 日滚动'!E4</f>
        <v>1062</v>
      </c>
      <c r="I40" s="76">
        <v>340.7431975</v>
      </c>
      <c r="J40" s="15">
        <v>3</v>
      </c>
      <c r="K40" s="1">
        <f>'1.火电空间 日滚动'!B4</f>
        <v>8754</v>
      </c>
      <c r="L40" s="83"/>
      <c r="M40" s="89"/>
      <c r="N40" s="87"/>
      <c r="O40">
        <f t="shared" si="29"/>
        <v>5562</v>
      </c>
      <c r="P40">
        <f t="shared" si="30"/>
        <v>2250</v>
      </c>
      <c r="Q40" s="104">
        <f t="shared" si="31"/>
        <v>0</v>
      </c>
      <c r="R40" s="105">
        <v>942</v>
      </c>
      <c r="S40" s="105">
        <v>0</v>
      </c>
      <c r="T40" s="105">
        <v>0</v>
      </c>
      <c r="U40" s="105">
        <v>0</v>
      </c>
      <c r="V40" s="105">
        <v>1908</v>
      </c>
      <c r="W40" s="105">
        <v>3423</v>
      </c>
      <c r="X40" s="105">
        <v>3423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/>
      <c r="AH40" s="105"/>
    </row>
    <row r="41" ht="15.75" spans="1:36">
      <c r="A41" s="14">
        <f>'  4. 排序后报价'!A21</f>
        <v>4</v>
      </c>
      <c r="B41" s="87">
        <f>'  4. 排序后报价'!B21</f>
        <v>0</v>
      </c>
      <c r="C41" s="87">
        <f>'  4. 排序后报价'!C21</f>
        <v>0</v>
      </c>
      <c r="D41" s="87">
        <f>'  4. 排序后报价'!D21</f>
        <v>0</v>
      </c>
      <c r="E41" s="87">
        <f>'  4. 排序后报价'!E21</f>
        <v>0</v>
      </c>
      <c r="F41" s="103"/>
      <c r="G41">
        <f t="shared" si="32"/>
        <v>3</v>
      </c>
      <c r="H41" s="89">
        <f>'1.火电空间 日滚动'!E5</f>
        <v>1069.5</v>
      </c>
      <c r="I41" s="76">
        <v>340.7431975</v>
      </c>
      <c r="J41" s="15">
        <v>3</v>
      </c>
      <c r="K41" s="1">
        <f>'1.火电空间 日滚动'!B5</f>
        <v>8737.5</v>
      </c>
      <c r="L41" s="83"/>
      <c r="M41" s="89"/>
      <c r="N41" s="87"/>
      <c r="O41">
        <f t="shared" si="29"/>
        <v>5569.5</v>
      </c>
      <c r="P41">
        <f t="shared" si="30"/>
        <v>2250</v>
      </c>
      <c r="Q41" s="104">
        <f t="shared" si="31"/>
        <v>0</v>
      </c>
      <c r="R41" s="105">
        <v>918</v>
      </c>
      <c r="S41" s="105">
        <v>0</v>
      </c>
      <c r="T41" s="105">
        <v>0</v>
      </c>
      <c r="U41" s="105">
        <v>0</v>
      </c>
      <c r="V41" s="105">
        <v>1902</v>
      </c>
      <c r="W41" s="105">
        <v>3417.75</v>
      </c>
      <c r="X41" s="105">
        <v>3417.75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/>
      <c r="AH41" s="105"/>
    </row>
    <row r="42" ht="15.75" spans="1:36">
      <c r="A42" s="14">
        <f>'  4. 排序后报价'!A22</f>
        <v>5</v>
      </c>
      <c r="B42" s="90">
        <f>'  4. 排序后报价'!B22</f>
        <v>0</v>
      </c>
      <c r="C42" s="90">
        <f>'  4. 排序后报价'!C22</f>
        <v>0</v>
      </c>
      <c r="D42" s="90">
        <f>'  4. 排序后报价'!D22</f>
        <v>0</v>
      </c>
      <c r="E42" s="90">
        <f>'  4. 排序后报价'!E22</f>
        <v>0</v>
      </c>
      <c r="F42" s="103"/>
      <c r="G42">
        <f t="shared" si="32"/>
        <v>4</v>
      </c>
      <c r="H42" s="89">
        <f>'1.火电空间 日滚动'!E6</f>
        <v>1123.5</v>
      </c>
      <c r="I42" s="76">
        <v>340.7431975</v>
      </c>
      <c r="J42" s="15">
        <v>3</v>
      </c>
      <c r="K42" s="1">
        <f>'1.火电空间 日滚动'!B6</f>
        <v>8767.5</v>
      </c>
      <c r="L42" s="83"/>
      <c r="M42" s="89"/>
      <c r="N42" s="14"/>
      <c r="O42">
        <f t="shared" si="29"/>
        <v>5623.5</v>
      </c>
      <c r="P42">
        <f t="shared" si="30"/>
        <v>2250</v>
      </c>
      <c r="Q42" s="104">
        <f t="shared" si="31"/>
        <v>0</v>
      </c>
      <c r="R42" s="105">
        <v>894</v>
      </c>
      <c r="S42" s="105">
        <v>0</v>
      </c>
      <c r="T42" s="105">
        <v>0</v>
      </c>
      <c r="U42" s="105">
        <v>0</v>
      </c>
      <c r="V42" s="105">
        <v>1911</v>
      </c>
      <c r="W42" s="105">
        <v>3428.25</v>
      </c>
      <c r="X42" s="105">
        <v>3428.25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/>
      <c r="AH42" s="105"/>
    </row>
    <row r="43" ht="15.75" spans="1:36">
      <c r="A43" s="14">
        <f>'  4. 排序后报价'!A23</f>
        <v>6</v>
      </c>
      <c r="B43" s="93">
        <f>'  4. 排序后报价'!B23</f>
        <v>0</v>
      </c>
      <c r="C43" s="93">
        <f>'  4. 排序后报价'!C23</f>
        <v>0</v>
      </c>
      <c r="D43" s="93">
        <f>'  4. 排序后报价'!D23</f>
        <v>0</v>
      </c>
      <c r="E43" s="93">
        <f>'  4. 排序后报价'!E23</f>
        <v>0</v>
      </c>
      <c r="F43" s="103"/>
      <c r="G43">
        <f t="shared" si="32"/>
        <v>5</v>
      </c>
      <c r="H43" s="87">
        <f>'1.火电空间 日滚动'!E7</f>
        <v>1198.5</v>
      </c>
      <c r="I43" s="76">
        <v>357.952015</v>
      </c>
      <c r="J43" s="15">
        <v>3</v>
      </c>
      <c r="K43" s="1">
        <f>'1.火电空间 日滚动'!B7</f>
        <v>8833.5</v>
      </c>
      <c r="L43" s="87"/>
      <c r="M43" s="83"/>
      <c r="N43" s="87"/>
      <c r="O43">
        <f t="shared" si="29"/>
        <v>5698.5</v>
      </c>
      <c r="P43">
        <f t="shared" si="30"/>
        <v>2250</v>
      </c>
      <c r="Q43" s="104">
        <f t="shared" si="31"/>
        <v>0</v>
      </c>
      <c r="R43" s="105">
        <v>885</v>
      </c>
      <c r="S43" s="105">
        <v>0</v>
      </c>
      <c r="T43" s="105">
        <v>0</v>
      </c>
      <c r="U43" s="105">
        <v>0</v>
      </c>
      <c r="V43" s="105">
        <v>1935</v>
      </c>
      <c r="W43" s="105">
        <v>3449.25</v>
      </c>
      <c r="X43" s="105">
        <v>3449.25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/>
      <c r="AH43" s="105"/>
    </row>
    <row r="44" ht="15.75" spans="1:36">
      <c r="A44" s="14">
        <f>'  4. 排序后报价'!A24</f>
        <v>7</v>
      </c>
      <c r="B44" s="94">
        <f>'  4. 排序后报价'!B24</f>
        <v>0</v>
      </c>
      <c r="C44" s="94">
        <f>'  4. 排序后报价'!C24</f>
        <v>0</v>
      </c>
      <c r="D44" s="94">
        <f>'  4. 排序后报价'!D24</f>
        <v>0</v>
      </c>
      <c r="E44" s="94">
        <f>'  4. 排序后报价'!E24</f>
        <v>0</v>
      </c>
      <c r="F44" s="103"/>
      <c r="G44">
        <f t="shared" si="32"/>
        <v>6</v>
      </c>
      <c r="H44" s="87">
        <f>'1.火电空间 日滚动'!E8</f>
        <v>1260</v>
      </c>
      <c r="I44" s="76">
        <v>357.952015</v>
      </c>
      <c r="J44" s="15">
        <v>3</v>
      </c>
      <c r="K44" s="1">
        <f>'1.火电空间 日滚动'!B8</f>
        <v>8916</v>
      </c>
      <c r="L44" s="87"/>
      <c r="M44" s="83"/>
      <c r="N44" s="87"/>
      <c r="O44">
        <f t="shared" si="29"/>
        <v>5760</v>
      </c>
      <c r="P44">
        <f t="shared" si="30"/>
        <v>2250</v>
      </c>
      <c r="Q44" s="104">
        <f t="shared" si="31"/>
        <v>0</v>
      </c>
      <c r="R44" s="105">
        <v>906</v>
      </c>
      <c r="S44" s="105">
        <v>0</v>
      </c>
      <c r="T44" s="105">
        <v>0</v>
      </c>
      <c r="U44" s="105">
        <v>0</v>
      </c>
      <c r="V44" s="105">
        <v>1965</v>
      </c>
      <c r="W44" s="105">
        <v>3475.5</v>
      </c>
      <c r="X44" s="105">
        <v>3475.5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/>
      <c r="AH44" s="105"/>
    </row>
    <row r="45" ht="15.75" spans="1:36">
      <c r="A45" s="14">
        <f>'  4. 排序后报价'!A25</f>
        <v>8</v>
      </c>
      <c r="B45" s="14">
        <f>'  4. 排序后报价'!B25</f>
        <v>0</v>
      </c>
      <c r="C45" s="14">
        <f>'  4. 排序后报价'!C25</f>
        <v>0</v>
      </c>
      <c r="D45" s="14">
        <f>'  4. 排序后报价'!D25</f>
        <v>0</v>
      </c>
      <c r="E45" s="14">
        <f>'  4. 排序后报价'!E25</f>
        <v>0</v>
      </c>
      <c r="F45" s="103"/>
      <c r="G45">
        <f t="shared" si="32"/>
        <v>7</v>
      </c>
      <c r="H45" s="87">
        <f>'1.火电空间 日滚动'!E9</f>
        <v>1252.5</v>
      </c>
      <c r="I45" s="76">
        <v>357.952015</v>
      </c>
      <c r="J45" s="15">
        <v>2</v>
      </c>
      <c r="K45" s="1">
        <f>'1.火电空间 日滚动'!B9</f>
        <v>8968.5</v>
      </c>
      <c r="L45" s="87"/>
      <c r="M45" s="83"/>
      <c r="N45" s="87"/>
      <c r="O45">
        <f t="shared" si="29"/>
        <v>5752.5</v>
      </c>
      <c r="P45">
        <f t="shared" si="30"/>
        <v>2250</v>
      </c>
      <c r="Q45" s="104">
        <f t="shared" si="31"/>
        <v>0</v>
      </c>
      <c r="R45" s="105">
        <v>966</v>
      </c>
      <c r="S45" s="105">
        <v>0</v>
      </c>
      <c r="T45" s="105">
        <v>0</v>
      </c>
      <c r="U45" s="105">
        <v>0</v>
      </c>
      <c r="V45" s="105">
        <v>1986</v>
      </c>
      <c r="W45" s="105">
        <v>3491.25</v>
      </c>
      <c r="X45" s="105">
        <v>3491.25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/>
      <c r="AH45" s="105"/>
    </row>
    <row r="46" ht="15.75" spans="1:36">
      <c r="A46" s="14">
        <f>'  4. 排序后报价'!A26</f>
        <v>9</v>
      </c>
      <c r="B46" s="14">
        <f>'  4. 排序后报价'!B26</f>
        <v>0</v>
      </c>
      <c r="C46" s="14">
        <f>'  4. 排序后报价'!C26</f>
        <v>0</v>
      </c>
      <c r="D46" s="14">
        <f>'  4. 排序后报价'!D26</f>
        <v>0</v>
      </c>
      <c r="E46" s="14">
        <f>'  4. 排序后报价'!E26</f>
        <v>0</v>
      </c>
      <c r="F46" s="103"/>
      <c r="G46">
        <f t="shared" si="32"/>
        <v>8</v>
      </c>
      <c r="H46" s="87">
        <f>'1.火电空间 日滚动'!E10</f>
        <v>1192.5</v>
      </c>
      <c r="I46" s="76">
        <v>357.952015</v>
      </c>
      <c r="J46" s="15">
        <v>2</v>
      </c>
      <c r="K46" s="1">
        <f>'1.火电空间 日滚动'!B10</f>
        <v>9001.5</v>
      </c>
      <c r="L46" s="87"/>
      <c r="M46" s="83"/>
      <c r="N46" s="87"/>
      <c r="O46">
        <f t="shared" si="29"/>
        <v>5692.5</v>
      </c>
      <c r="P46">
        <f t="shared" si="30"/>
        <v>2250</v>
      </c>
      <c r="Q46" s="104">
        <f t="shared" si="31"/>
        <v>0</v>
      </c>
      <c r="R46" s="105">
        <v>1059</v>
      </c>
      <c r="S46" s="105">
        <v>0</v>
      </c>
      <c r="T46" s="105">
        <v>0</v>
      </c>
      <c r="U46" s="105">
        <v>0</v>
      </c>
      <c r="V46" s="105">
        <v>1998</v>
      </c>
      <c r="W46" s="105">
        <v>3501.75</v>
      </c>
      <c r="X46" s="105">
        <v>3501.75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/>
      <c r="AH46" s="105"/>
    </row>
    <row r="47" ht="15.75" spans="1:36">
      <c r="A47" s="14">
        <f>'  4. 排序后报价'!A27</f>
        <v>10</v>
      </c>
      <c r="B47" s="14">
        <f>'  4. 排序后报价'!B27</f>
        <v>0</v>
      </c>
      <c r="C47" s="14">
        <f>'  4. 排序后报价'!C27</f>
        <v>0</v>
      </c>
      <c r="D47" s="14">
        <f>'  4. 排序后报价'!D27</f>
        <v>0</v>
      </c>
      <c r="E47" s="14">
        <f>'  4. 排序后报价'!E27</f>
        <v>0</v>
      </c>
      <c r="F47" s="103"/>
      <c r="G47">
        <f t="shared" si="32"/>
        <v>9</v>
      </c>
      <c r="H47" s="87">
        <f>'1.火电空间 日滚动'!E11</f>
        <v>1111.5</v>
      </c>
      <c r="I47" s="76">
        <v>340.7431975</v>
      </c>
      <c r="J47" s="15">
        <v>2</v>
      </c>
      <c r="K47" s="1">
        <f>'1.火电空间 日滚动'!B11</f>
        <v>9031.5</v>
      </c>
      <c r="L47" s="87"/>
      <c r="M47" s="83"/>
      <c r="N47" s="87"/>
      <c r="O47">
        <f t="shared" si="29"/>
        <v>5611.5</v>
      </c>
      <c r="P47">
        <f t="shared" si="30"/>
        <v>2250</v>
      </c>
      <c r="Q47" s="104">
        <f t="shared" si="31"/>
        <v>0</v>
      </c>
      <c r="R47" s="105">
        <v>1170</v>
      </c>
      <c r="S47" s="105">
        <v>0</v>
      </c>
      <c r="T47" s="105">
        <v>0</v>
      </c>
      <c r="U47" s="105">
        <v>0</v>
      </c>
      <c r="V47" s="105">
        <v>2007</v>
      </c>
      <c r="W47" s="105">
        <v>3512.25</v>
      </c>
      <c r="X47" s="105">
        <v>3512.25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/>
      <c r="AH47" s="105"/>
    </row>
    <row r="48" ht="15.75" spans="1:36">
      <c r="A48" s="14">
        <f>'  4. 排序后报价'!A28</f>
        <v>11</v>
      </c>
      <c r="B48" s="14">
        <f>'  4. 排序后报价'!B28</f>
        <v>0</v>
      </c>
      <c r="C48" s="14">
        <f>'  4. 排序后报价'!C28</f>
        <v>0</v>
      </c>
      <c r="D48" s="14">
        <f>'  4. 排序后报价'!D28</f>
        <v>0</v>
      </c>
      <c r="E48" s="14">
        <f>'  4. 排序后报价'!E28</f>
        <v>0</v>
      </c>
      <c r="F48" s="103"/>
      <c r="G48">
        <f t="shared" si="32"/>
        <v>10</v>
      </c>
      <c r="H48" s="87">
        <f>'1.火电空间 日滚动'!E12</f>
        <v>993</v>
      </c>
      <c r="I48" s="76">
        <v>340.7431975</v>
      </c>
      <c r="J48" s="15">
        <v>1</v>
      </c>
      <c r="K48" s="1">
        <f>'1.火电空间 日滚动'!B12</f>
        <v>9018</v>
      </c>
      <c r="L48" s="87"/>
      <c r="M48" s="83"/>
      <c r="N48" s="14"/>
      <c r="O48">
        <f t="shared" si="29"/>
        <v>5493</v>
      </c>
      <c r="P48">
        <f t="shared" si="30"/>
        <v>2250</v>
      </c>
      <c r="Q48" s="104">
        <f t="shared" si="31"/>
        <v>0</v>
      </c>
      <c r="R48" s="105">
        <v>1275</v>
      </c>
      <c r="S48" s="105">
        <v>0</v>
      </c>
      <c r="T48" s="105">
        <v>0</v>
      </c>
      <c r="U48" s="105">
        <v>0</v>
      </c>
      <c r="V48" s="105">
        <v>2004</v>
      </c>
      <c r="W48" s="105">
        <v>3507</v>
      </c>
      <c r="X48" s="105">
        <v>3507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/>
      <c r="AH48" s="105"/>
    </row>
    <row r="49" ht="15.75" spans="1:34">
      <c r="A49" s="14">
        <f>'  4. 排序后报价'!A29</f>
        <v>12</v>
      </c>
      <c r="B49" s="14">
        <f>'  4. 排序后报价'!B29</f>
        <v>0</v>
      </c>
      <c r="C49" s="14">
        <f>'  4. 排序后报价'!C29</f>
        <v>0</v>
      </c>
      <c r="D49" s="14">
        <f>'  4. 排序后报价'!D29</f>
        <v>0</v>
      </c>
      <c r="E49" s="14">
        <f>'  4. 排序后报价'!E29</f>
        <v>0</v>
      </c>
      <c r="F49" s="103"/>
      <c r="G49">
        <f t="shared" si="32"/>
        <v>11</v>
      </c>
      <c r="H49" s="87">
        <f>'1.火电空间 日滚动'!E13</f>
        <v>874.5</v>
      </c>
      <c r="I49" s="76">
        <v>340.7431975</v>
      </c>
      <c r="J49" s="15">
        <v>2</v>
      </c>
      <c r="K49" s="1">
        <f>'1.火电空间 日滚动'!B13</f>
        <v>8974.5</v>
      </c>
      <c r="L49" s="87"/>
      <c r="M49" s="83"/>
      <c r="N49" s="14"/>
      <c r="O49">
        <f t="shared" si="29"/>
        <v>5374.5</v>
      </c>
      <c r="P49">
        <f t="shared" si="30"/>
        <v>2250</v>
      </c>
      <c r="Q49" s="104">
        <f t="shared" si="31"/>
        <v>0</v>
      </c>
      <c r="R49" s="105">
        <v>1350</v>
      </c>
      <c r="S49" s="105">
        <v>0</v>
      </c>
      <c r="T49" s="105">
        <v>0</v>
      </c>
      <c r="U49" s="105">
        <v>0</v>
      </c>
      <c r="V49" s="105">
        <v>1992</v>
      </c>
      <c r="W49" s="105">
        <v>3491.25</v>
      </c>
      <c r="X49" s="105">
        <v>3491.25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/>
      <c r="AH49" s="105"/>
    </row>
    <row r="50" ht="15.75" spans="1:34">
      <c r="A50" s="14">
        <f>'  4. 排序后报价'!A30</f>
        <v>13</v>
      </c>
      <c r="B50" s="14">
        <f>'  4. 排序后报价'!B30</f>
        <v>0</v>
      </c>
      <c r="C50" s="14">
        <f>'  4. 排序后报价'!C30</f>
        <v>0</v>
      </c>
      <c r="D50" s="14">
        <f>'  4. 排序后报价'!D30</f>
        <v>0</v>
      </c>
      <c r="E50" s="14">
        <f>'  4. 排序后报价'!E30</f>
        <v>0</v>
      </c>
      <c r="F50" s="103"/>
      <c r="G50">
        <f t="shared" si="32"/>
        <v>12</v>
      </c>
      <c r="H50" s="87">
        <f>'1.火电空间 日滚动'!E14</f>
        <v>754.5</v>
      </c>
      <c r="I50" s="76">
        <v>340.7431975</v>
      </c>
      <c r="J50" s="15">
        <v>2</v>
      </c>
      <c r="K50" s="1">
        <f>'1.火电空间 日滚动'!B14</f>
        <v>8896.5</v>
      </c>
      <c r="L50" s="87"/>
      <c r="M50" s="83"/>
      <c r="N50" s="14"/>
      <c r="O50">
        <f t="shared" si="29"/>
        <v>5254.5</v>
      </c>
      <c r="P50">
        <f t="shared" si="30"/>
        <v>2250</v>
      </c>
      <c r="Q50" s="104">
        <f t="shared" si="31"/>
        <v>0</v>
      </c>
      <c r="R50" s="105">
        <v>1392</v>
      </c>
      <c r="S50" s="105">
        <v>0</v>
      </c>
      <c r="T50" s="105">
        <v>0</v>
      </c>
      <c r="U50" s="105">
        <v>0</v>
      </c>
      <c r="V50" s="105">
        <v>1977</v>
      </c>
      <c r="W50" s="105">
        <v>3459.75</v>
      </c>
      <c r="X50" s="105">
        <v>3459.75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/>
      <c r="AH50" s="105"/>
    </row>
    <row r="51" ht="15.75" spans="1:34">
      <c r="A51" s="14">
        <f>'  4. 排序后报价'!A31</f>
        <v>14</v>
      </c>
      <c r="B51" s="14">
        <f>'  4. 排序后报价'!B31</f>
        <v>0</v>
      </c>
      <c r="C51" s="14">
        <f>'  4. 排序后报价'!C31</f>
        <v>0</v>
      </c>
      <c r="D51" s="14">
        <f>'  4. 排序后报价'!D31</f>
        <v>0</v>
      </c>
      <c r="E51" s="14">
        <f>'  4. 排序后报价'!E31</f>
        <v>0</v>
      </c>
      <c r="F51" s="103"/>
      <c r="G51">
        <f t="shared" si="32"/>
        <v>13</v>
      </c>
      <c r="H51" s="87">
        <f>'1.火电空间 日滚动'!E15</f>
        <v>739.5</v>
      </c>
      <c r="I51" s="76">
        <v>340.7431975</v>
      </c>
      <c r="J51" s="15">
        <v>3</v>
      </c>
      <c r="K51" s="1">
        <f>'1.火电空间 日滚动'!B15</f>
        <v>8893.5</v>
      </c>
      <c r="L51" s="87"/>
      <c r="M51" s="83"/>
      <c r="N51" s="14"/>
      <c r="O51">
        <f t="shared" si="29"/>
        <v>5239.5</v>
      </c>
      <c r="P51">
        <f t="shared" si="30"/>
        <v>2250</v>
      </c>
      <c r="Q51" s="104">
        <f t="shared" si="31"/>
        <v>0</v>
      </c>
      <c r="R51" s="105">
        <v>1404</v>
      </c>
      <c r="S51" s="105">
        <v>0</v>
      </c>
      <c r="T51" s="105">
        <v>0</v>
      </c>
      <c r="U51" s="105">
        <v>0</v>
      </c>
      <c r="V51" s="105">
        <v>1974</v>
      </c>
      <c r="W51" s="105">
        <v>3459.75</v>
      </c>
      <c r="X51" s="105">
        <v>3459.75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/>
      <c r="AH51" s="105"/>
    </row>
    <row r="52" ht="15.75" spans="1:34">
      <c r="A52" s="14">
        <f>'  4. 排序后报价'!A32</f>
        <v>15</v>
      </c>
      <c r="B52" s="14">
        <f>'  4. 排序后报价'!B32</f>
        <v>0</v>
      </c>
      <c r="C52" s="14">
        <f>'  4. 排序后报价'!C32</f>
        <v>0</v>
      </c>
      <c r="D52" s="14">
        <f>'  4. 排序后报价'!D32</f>
        <v>0</v>
      </c>
      <c r="E52" s="14">
        <f>'  4. 排序后报价'!E32</f>
        <v>0</v>
      </c>
      <c r="F52" s="103"/>
      <c r="G52">
        <f t="shared" si="32"/>
        <v>14</v>
      </c>
      <c r="H52" s="87">
        <f>'1.火电空间 日滚动'!E16</f>
        <v>831</v>
      </c>
      <c r="I52" s="76">
        <v>340.7431975</v>
      </c>
      <c r="J52" s="15">
        <v>3</v>
      </c>
      <c r="K52" s="1">
        <f>'1.火电空间 日滚动'!B16</f>
        <v>8964</v>
      </c>
      <c r="L52" s="87"/>
      <c r="M52" s="83"/>
      <c r="N52" s="87"/>
      <c r="O52">
        <f t="shared" si="29"/>
        <v>5331</v>
      </c>
      <c r="P52">
        <f t="shared" si="30"/>
        <v>2250</v>
      </c>
      <c r="Q52" s="104">
        <f t="shared" si="31"/>
        <v>0</v>
      </c>
      <c r="R52" s="105">
        <v>1383</v>
      </c>
      <c r="S52" s="105">
        <v>0</v>
      </c>
      <c r="T52" s="105">
        <v>0</v>
      </c>
      <c r="U52" s="105">
        <v>0</v>
      </c>
      <c r="V52" s="105">
        <v>1992</v>
      </c>
      <c r="W52" s="105">
        <v>3486</v>
      </c>
      <c r="X52" s="105">
        <v>3486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/>
      <c r="AH52" s="105"/>
    </row>
    <row r="53" ht="15.75" spans="1:34">
      <c r="A53" s="106">
        <f>'  4. 排序后报价'!A33</f>
        <v>16</v>
      </c>
      <c r="B53" s="106">
        <f>'  4. 排序后报价'!B33</f>
        <v>0</v>
      </c>
      <c r="C53" s="106">
        <f>'  4. 排序后报价'!C33</f>
        <v>0</v>
      </c>
      <c r="D53" s="106">
        <f>'  4. 排序后报价'!D33</f>
        <v>0</v>
      </c>
      <c r="E53" s="106">
        <f>'  4. 排序后报价'!E33</f>
        <v>0</v>
      </c>
      <c r="F53" s="103"/>
      <c r="G53">
        <f t="shared" si="32"/>
        <v>15</v>
      </c>
      <c r="H53" s="87">
        <f>'1.火电空间 日滚动'!E17</f>
        <v>1047</v>
      </c>
      <c r="I53" s="76">
        <v>340.7431975</v>
      </c>
      <c r="J53" s="15">
        <v>2</v>
      </c>
      <c r="K53" s="1">
        <f>'1.火电空间 日滚动'!B17</f>
        <v>9126</v>
      </c>
      <c r="L53" s="87"/>
      <c r="M53" s="83"/>
      <c r="N53" s="87"/>
      <c r="O53">
        <f t="shared" si="29"/>
        <v>5547</v>
      </c>
      <c r="P53">
        <f t="shared" si="30"/>
        <v>2250</v>
      </c>
      <c r="Q53" s="104">
        <f t="shared" si="31"/>
        <v>0</v>
      </c>
      <c r="R53" s="105">
        <v>1329</v>
      </c>
      <c r="S53" s="105">
        <v>0</v>
      </c>
      <c r="T53" s="105">
        <v>0</v>
      </c>
      <c r="U53" s="105">
        <v>0</v>
      </c>
      <c r="V53" s="105">
        <v>2028</v>
      </c>
      <c r="W53" s="105">
        <v>3549</v>
      </c>
      <c r="X53" s="105">
        <v>3549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/>
      <c r="AH53" s="105"/>
    </row>
    <row r="54" ht="15.75" spans="1:34">
      <c r="A54" s="14">
        <f>'  4. 排序后报价'!A34</f>
        <v>17</v>
      </c>
      <c r="B54" s="14">
        <f>'  4. 排序后报价'!B34</f>
        <v>0</v>
      </c>
      <c r="C54" s="14">
        <f>'  4. 排序后报价'!C34</f>
        <v>0</v>
      </c>
      <c r="D54" s="14">
        <f>'  4. 排序后报价'!D34</f>
        <v>0</v>
      </c>
      <c r="E54" s="14">
        <f>'  4. 排序后报价'!E34</f>
        <v>0</v>
      </c>
      <c r="F54" s="103"/>
      <c r="G54">
        <f t="shared" si="32"/>
        <v>16</v>
      </c>
      <c r="H54" s="90">
        <f>'1.火电空间 日滚动'!E18</f>
        <v>1351.5</v>
      </c>
      <c r="I54" s="76">
        <v>357.952015</v>
      </c>
      <c r="J54" s="15">
        <v>2</v>
      </c>
      <c r="K54" s="1">
        <f>'1.火电空间 日滚动'!B18</f>
        <v>9355.5</v>
      </c>
      <c r="L54" s="83"/>
      <c r="M54" s="90"/>
      <c r="N54" s="87"/>
      <c r="O54">
        <f t="shared" si="29"/>
        <v>5851.5</v>
      </c>
      <c r="P54">
        <f t="shared" si="30"/>
        <v>2250</v>
      </c>
      <c r="Q54" s="104">
        <f t="shared" si="31"/>
        <v>0</v>
      </c>
      <c r="R54" s="105">
        <v>1254</v>
      </c>
      <c r="S54" s="105">
        <v>0</v>
      </c>
      <c r="T54" s="105">
        <v>0</v>
      </c>
      <c r="U54" s="105">
        <v>0</v>
      </c>
      <c r="V54" s="105">
        <v>2079</v>
      </c>
      <c r="W54" s="105">
        <v>3638.25</v>
      </c>
      <c r="X54" s="105">
        <v>3638.25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/>
      <c r="AH54" s="105"/>
    </row>
    <row r="55" ht="15.75" spans="1:34">
      <c r="A55" s="14">
        <f>'  4. 排序后报价'!A35</f>
        <v>18</v>
      </c>
      <c r="B55" s="14">
        <f>'  4. 排序后报价'!B35</f>
        <v>0</v>
      </c>
      <c r="C55" s="14">
        <f>'  4. 排序后报价'!C35</f>
        <v>0</v>
      </c>
      <c r="D55" s="14">
        <f>'  4. 排序后报价'!D35</f>
        <v>0</v>
      </c>
      <c r="E55" s="14">
        <f>'  4. 排序后报价'!E35</f>
        <v>0</v>
      </c>
      <c r="F55" s="103"/>
      <c r="G55" s="107">
        <f t="shared" si="32"/>
        <v>17</v>
      </c>
      <c r="H55" s="90">
        <f>'1.火电空间 日滚动'!E19</f>
        <v>1638</v>
      </c>
      <c r="I55" s="76">
        <v>357.952015</v>
      </c>
      <c r="J55" s="15">
        <v>2</v>
      </c>
      <c r="K55" s="1">
        <f>'1.火电空间 日滚动'!B19</f>
        <v>9558</v>
      </c>
      <c r="L55" s="83"/>
      <c r="M55" s="90"/>
      <c r="N55" s="87"/>
      <c r="O55">
        <f t="shared" si="29"/>
        <v>6138</v>
      </c>
      <c r="P55">
        <f t="shared" si="30"/>
        <v>2250</v>
      </c>
      <c r="Q55" s="104">
        <f t="shared" si="31"/>
        <v>0</v>
      </c>
      <c r="R55" s="105">
        <v>1170</v>
      </c>
      <c r="S55" s="105">
        <v>0</v>
      </c>
      <c r="T55" s="105">
        <v>0</v>
      </c>
      <c r="U55" s="105">
        <v>0</v>
      </c>
      <c r="V55" s="105">
        <v>2124</v>
      </c>
      <c r="W55" s="105">
        <v>3717</v>
      </c>
      <c r="X55" s="105">
        <v>3717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/>
      <c r="AH55" s="105"/>
    </row>
    <row r="56" ht="15.75" spans="1:34">
      <c r="A56" s="14">
        <f>'  4. 排序后报价'!A36</f>
        <v>19</v>
      </c>
      <c r="B56" s="14">
        <f>'  4. 排序后报价'!B36</f>
        <v>0</v>
      </c>
      <c r="C56" s="14">
        <f>'  4. 排序后报价'!C36</f>
        <v>0</v>
      </c>
      <c r="D56" s="14">
        <f>'  4. 排序后报价'!D36</f>
        <v>0</v>
      </c>
      <c r="E56" s="14">
        <f>'  4. 排序后报价'!E36</f>
        <v>0</v>
      </c>
      <c r="F56" s="103"/>
      <c r="G56" s="107">
        <f t="shared" si="32"/>
        <v>18</v>
      </c>
      <c r="H56" s="93">
        <f>'1.火电空间 日滚动'!E20</f>
        <v>1845</v>
      </c>
      <c r="I56" s="76">
        <v>357.952015</v>
      </c>
      <c r="J56" s="15">
        <v>1</v>
      </c>
      <c r="K56" s="1">
        <f>'1.火电空间 日滚动'!B20</f>
        <v>9693</v>
      </c>
      <c r="L56" s="83"/>
      <c r="M56" s="90"/>
      <c r="N56" s="14"/>
      <c r="O56">
        <f t="shared" si="29"/>
        <v>6345</v>
      </c>
      <c r="P56">
        <f t="shared" si="30"/>
        <v>2250</v>
      </c>
      <c r="Q56" s="104">
        <f t="shared" si="31"/>
        <v>0</v>
      </c>
      <c r="R56" s="105">
        <v>1098</v>
      </c>
      <c r="S56" s="105">
        <v>0</v>
      </c>
      <c r="T56" s="105">
        <v>0</v>
      </c>
      <c r="U56" s="105">
        <v>0</v>
      </c>
      <c r="V56" s="105">
        <v>2154</v>
      </c>
      <c r="W56" s="105">
        <v>3769.5</v>
      </c>
      <c r="X56" s="105">
        <v>3769.5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/>
      <c r="AH56" s="105"/>
    </row>
    <row r="57" ht="15.75" spans="1:34">
      <c r="A57" s="14">
        <f>'  4. 排序后报价'!A37</f>
        <v>20</v>
      </c>
      <c r="B57" s="14">
        <f>'  4. 排序后报价'!B37</f>
        <v>600</v>
      </c>
      <c r="C57" s="14">
        <f>'  4. 排序后报价'!C37</f>
        <v>340.7431975</v>
      </c>
      <c r="D57" s="14">
        <f>'  4. 排序后报价'!D37</f>
        <v>1125</v>
      </c>
      <c r="E57" s="14">
        <f>'  4. 排序后报价'!E37</f>
        <v>1125</v>
      </c>
      <c r="F57" s="108"/>
      <c r="G57" s="107">
        <f t="shared" si="32"/>
        <v>19</v>
      </c>
      <c r="H57" s="93">
        <f>'1.火电空间 日滚动'!E21</f>
        <v>1900.5</v>
      </c>
      <c r="I57" s="76">
        <v>357.952015</v>
      </c>
      <c r="J57" s="15">
        <v>1</v>
      </c>
      <c r="K57" s="1">
        <f>'1.火电空间 日滚动'!B21</f>
        <v>9703.5</v>
      </c>
      <c r="L57" s="83"/>
      <c r="M57" s="90"/>
      <c r="N57" s="14"/>
      <c r="O57">
        <f t="shared" si="29"/>
        <v>6400.5</v>
      </c>
      <c r="P57">
        <f t="shared" si="30"/>
        <v>2250</v>
      </c>
      <c r="Q57" s="104">
        <f t="shared" si="31"/>
        <v>0</v>
      </c>
      <c r="R57" s="105">
        <v>1053</v>
      </c>
      <c r="S57" s="105">
        <v>0</v>
      </c>
      <c r="T57" s="105">
        <v>0</v>
      </c>
      <c r="U57" s="105">
        <v>0</v>
      </c>
      <c r="V57" s="105">
        <v>2154</v>
      </c>
      <c r="W57" s="105">
        <v>3774.75</v>
      </c>
      <c r="X57" s="105">
        <v>3774.75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/>
      <c r="AH57" s="105"/>
    </row>
    <row r="58" ht="15.75" spans="1:34">
      <c r="A58" s="14">
        <f>'  4. 排序后报价'!A38</f>
        <v>21</v>
      </c>
      <c r="B58" s="14">
        <f>'  4. 排序后报价'!B38</f>
        <v>600</v>
      </c>
      <c r="C58" s="14">
        <f>'  4. 排序后报价'!C38</f>
        <v>357.952015</v>
      </c>
      <c r="D58" s="14">
        <f>'  4. 排序后报价'!D38</f>
        <v>1125</v>
      </c>
      <c r="E58" s="14">
        <f>'  4. 排序后报价'!E38</f>
        <v>2250</v>
      </c>
      <c r="F58" s="103"/>
      <c r="G58" s="107">
        <f t="shared" si="32"/>
        <v>20</v>
      </c>
      <c r="H58" s="94">
        <f>'1.火电空间 日滚动'!E22</f>
        <v>1818</v>
      </c>
      <c r="I58" s="76">
        <v>357.952015</v>
      </c>
      <c r="J58" s="15">
        <v>1</v>
      </c>
      <c r="K58" s="1">
        <f>'1.火电空间 日滚动'!B22</f>
        <v>9609</v>
      </c>
      <c r="L58" s="83"/>
      <c r="M58" s="94"/>
      <c r="N58" s="14"/>
      <c r="O58">
        <f t="shared" si="29"/>
        <v>6318</v>
      </c>
      <c r="P58">
        <f t="shared" si="30"/>
        <v>2250</v>
      </c>
      <c r="Q58" s="104">
        <f t="shared" si="31"/>
        <v>0</v>
      </c>
      <c r="R58" s="105">
        <v>1041</v>
      </c>
      <c r="S58" s="105">
        <v>0</v>
      </c>
      <c r="T58" s="105">
        <v>0</v>
      </c>
      <c r="U58" s="105">
        <v>0</v>
      </c>
      <c r="V58" s="105">
        <v>2133</v>
      </c>
      <c r="W58" s="105">
        <v>3738</v>
      </c>
      <c r="X58" s="105">
        <v>3738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/>
      <c r="AH58" s="105"/>
    </row>
    <row r="59" ht="15.75" spans="1:34">
      <c r="A59" s="14">
        <f>'  4. 排序后报价'!A39</f>
        <v>22</v>
      </c>
      <c r="B59" s="14">
        <f>'  4. 排序后报价'!B39</f>
        <v>300</v>
      </c>
      <c r="C59" s="14">
        <f>'  4. 排序后报价'!C39</f>
        <v>367.507412</v>
      </c>
      <c r="D59" s="14">
        <f>'  4. 排序后报价'!D39</f>
        <v>562.5</v>
      </c>
      <c r="E59" s="14">
        <f>'  4. 排序后报价'!E39</f>
        <v>2812.5</v>
      </c>
      <c r="F59" s="103"/>
      <c r="G59" s="107">
        <f t="shared" si="32"/>
        <v>21</v>
      </c>
      <c r="H59" s="93">
        <f>'1.火电空间 日滚动'!E23</f>
        <v>1623</v>
      </c>
      <c r="I59" s="76">
        <v>357.952015</v>
      </c>
      <c r="J59" s="15">
        <v>1</v>
      </c>
      <c r="K59" s="1">
        <f>'1.火电空间 日滚动'!B23</f>
        <v>9426</v>
      </c>
      <c r="L59" s="93"/>
      <c r="M59" s="83"/>
      <c r="N59" s="14"/>
      <c r="O59">
        <f t="shared" si="29"/>
        <v>6123</v>
      </c>
      <c r="P59">
        <f t="shared" si="30"/>
        <v>2250</v>
      </c>
      <c r="Q59" s="104">
        <f t="shared" si="31"/>
        <v>0</v>
      </c>
      <c r="R59" s="105">
        <v>1053</v>
      </c>
      <c r="S59" s="105">
        <v>0</v>
      </c>
      <c r="T59" s="105">
        <v>0</v>
      </c>
      <c r="U59" s="105">
        <v>0</v>
      </c>
      <c r="V59" s="105">
        <v>2097</v>
      </c>
      <c r="W59" s="105">
        <v>3664.5</v>
      </c>
      <c r="X59" s="105">
        <v>3664.5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/>
      <c r="AH59" s="105"/>
    </row>
    <row r="60" ht="15.75" spans="1:34">
      <c r="A60" s="14">
        <f>'  4. 排序后报价'!A40</f>
        <v>23</v>
      </c>
      <c r="B60" s="14">
        <f>'  4. 排序后报价'!B40</f>
        <v>600</v>
      </c>
      <c r="C60" s="14">
        <f>'  4. 排序后报价'!C40</f>
        <v>375.1608325</v>
      </c>
      <c r="D60" s="14">
        <f>'  4. 排序后报价'!D40</f>
        <v>1125</v>
      </c>
      <c r="E60" s="14">
        <f>'  4. 排序后报价'!E40</f>
        <v>3937.5</v>
      </c>
      <c r="F60" s="103"/>
      <c r="G60" s="107">
        <f t="shared" si="32"/>
        <v>22</v>
      </c>
      <c r="H60" s="14">
        <f>'1.火电空间 日滚动'!E24</f>
        <v>1351.5</v>
      </c>
      <c r="I60" s="76">
        <v>357.952015</v>
      </c>
      <c r="J60" s="15">
        <v>2</v>
      </c>
      <c r="K60" s="1">
        <f>'1.火电空间 日滚动'!B24</f>
        <v>9199.5</v>
      </c>
      <c r="L60" s="93"/>
      <c r="M60" s="83"/>
      <c r="N60" s="14"/>
      <c r="O60">
        <f t="shared" si="29"/>
        <v>5851.5</v>
      </c>
      <c r="P60">
        <f t="shared" si="30"/>
        <v>2250</v>
      </c>
      <c r="Q60" s="104">
        <f t="shared" si="31"/>
        <v>0</v>
      </c>
      <c r="R60" s="105">
        <v>1098</v>
      </c>
      <c r="S60" s="105">
        <v>0</v>
      </c>
      <c r="T60" s="105">
        <v>0</v>
      </c>
      <c r="U60" s="105">
        <v>0</v>
      </c>
      <c r="V60" s="105">
        <v>2049</v>
      </c>
      <c r="W60" s="105">
        <v>3575.25</v>
      </c>
      <c r="X60" s="105">
        <v>3575.25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/>
      <c r="AH60" s="105"/>
    </row>
    <row r="61" ht="15.75" spans="1:34">
      <c r="A61" s="14">
        <f>'  4. 排序后报价'!A41</f>
        <v>24</v>
      </c>
      <c r="B61" s="14">
        <f>'  4. 排序后报价'!B41</f>
        <v>300</v>
      </c>
      <c r="C61" s="14">
        <f>'  4. 排序后报价'!C41</f>
        <v>379.05812</v>
      </c>
      <c r="D61" s="14">
        <f>'  4. 排序后报价'!D41</f>
        <v>562.5</v>
      </c>
      <c r="E61" s="14">
        <f>'  4. 排序后报价'!E41</f>
        <v>4500</v>
      </c>
      <c r="F61" s="103"/>
      <c r="G61">
        <f t="shared" si="32"/>
        <v>23</v>
      </c>
      <c r="H61" s="14">
        <f>'1.火电空间 日滚动'!E25</f>
        <v>1114.5</v>
      </c>
      <c r="I61" s="76">
        <v>340.7431975</v>
      </c>
      <c r="J61" s="15">
        <v>2</v>
      </c>
      <c r="K61" s="1">
        <f>'1.火电空间 日滚动'!B25</f>
        <v>9016.5</v>
      </c>
      <c r="L61" s="83"/>
      <c r="M61" s="90"/>
      <c r="N61" s="14"/>
      <c r="O61">
        <f t="shared" si="29"/>
        <v>5614.5</v>
      </c>
      <c r="P61">
        <f t="shared" si="30"/>
        <v>2250</v>
      </c>
      <c r="Q61" s="104">
        <f t="shared" si="31"/>
        <v>0</v>
      </c>
      <c r="R61" s="105">
        <v>1152</v>
      </c>
      <c r="S61" s="105">
        <v>0</v>
      </c>
      <c r="T61" s="105">
        <v>0</v>
      </c>
      <c r="U61" s="105">
        <v>0</v>
      </c>
      <c r="V61" s="105">
        <v>2013</v>
      </c>
      <c r="W61" s="105">
        <v>3501.75</v>
      </c>
      <c r="X61" s="105">
        <v>3501.75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/>
      <c r="AH61" s="105"/>
    </row>
    <row r="62" spans="1:34">
      <c r="A62" s="14">
        <f>'  4. 排序后报价'!A42</f>
        <v>25</v>
      </c>
      <c r="B62" s="14">
        <f>'  4. 排序后报价'!B42</f>
        <v>300</v>
      </c>
      <c r="C62" s="14">
        <f>'  4. 排序后报价'!C42</f>
        <v>390.608828</v>
      </c>
      <c r="D62" s="14">
        <f>'  4. 排序后报价'!D42</f>
        <v>562.5</v>
      </c>
      <c r="E62" s="14">
        <f>'  4. 排序后报价'!E42</f>
        <v>5062.5</v>
      </c>
      <c r="H62" s="109" t="s">
        <v>177</v>
      </c>
      <c r="I62" s="71">
        <f t="shared" ref="I62" si="33">AVERAGE(I38:I61)</f>
        <v>348.6305721875</v>
      </c>
      <c r="L62" s="110"/>
    </row>
    <row r="63" spans="1:34">
      <c r="A63" s="14">
        <f>'  4. 排序后报价'!A43</f>
        <v>26</v>
      </c>
      <c r="B63" s="14">
        <f>'  4. 排序后报价'!B43</f>
        <v>600</v>
      </c>
      <c r="C63" s="14">
        <f>'  4. 排序后报价'!C43</f>
        <v>392.36965</v>
      </c>
      <c r="D63" s="14">
        <f>'  4. 排序后报价'!D43</f>
        <v>1125</v>
      </c>
      <c r="E63" s="14">
        <f>'  4. 排序后报价'!E43</f>
        <v>6187.5</v>
      </c>
      <c r="I63" cm="1">
        <f t="array" ref="I63">SUMPRODUCT(H38:H61,I38:I61)/SUM(H38:H61)</f>
        <v>350.407662349782</v>
      </c>
    </row>
    <row r="64" spans="1:34">
      <c r="A64" s="14">
        <f>'  4. 排序后报价'!A44</f>
        <v>27</v>
      </c>
      <c r="B64" s="14">
        <f>'  4. 排序后报价'!B44</f>
        <v>300</v>
      </c>
      <c r="C64" s="14">
        <f>'  4. 排序后报价'!C44</f>
        <v>402.159536</v>
      </c>
      <c r="D64" s="14">
        <f>'  4. 排序后报价'!D44</f>
        <v>562.5</v>
      </c>
      <c r="E64" s="14">
        <f>'  4. 排序后报价'!E44</f>
        <v>6750</v>
      </c>
    </row>
    <row r="66" ht="16.5" spans="3:45">
      <c r="C66" s="79"/>
      <c r="D66" s="79"/>
      <c r="E66" s="79"/>
      <c r="F66" s="79"/>
      <c r="H66" s="111" t="s">
        <v>178</v>
      </c>
    </row>
    <row r="67" ht="16.5" spans="3:45">
      <c r="C67" s="14"/>
      <c r="D67" s="1"/>
      <c r="E67" s="14"/>
      <c r="F67" s="1"/>
      <c r="H67" s="111" t="s">
        <v>179</v>
      </c>
    </row>
    <row r="68" ht="16.5" spans="3:45">
      <c r="C68" s="14"/>
      <c r="D68" s="1"/>
      <c r="E68" s="14"/>
      <c r="F68" s="1"/>
      <c r="H68" s="111" t="s">
        <v>180</v>
      </c>
    </row>
    <row r="69" spans="3:45">
      <c r="C69" s="14"/>
      <c r="D69" s="1"/>
      <c r="E69" s="14"/>
      <c r="F69" s="1"/>
      <c r="M69" s="14" t="str">
        <f>'1.火电空间 日滚动'!A31</f>
        <v>火电机组</v>
      </c>
      <c r="N69" s="14" t="str">
        <f>'1.火电空间 日滚动'!B31</f>
        <v>容量</v>
      </c>
      <c r="P69" s="27" t="s">
        <v>28</v>
      </c>
      <c r="Q69" s="27" t="s">
        <v>29</v>
      </c>
      <c r="R69" s="27" t="s">
        <v>30</v>
      </c>
      <c r="S69" s="27" t="s">
        <v>31</v>
      </c>
      <c r="T69" s="27" t="s">
        <v>32</v>
      </c>
      <c r="U69" s="27" t="s">
        <v>33</v>
      </c>
    </row>
    <row r="70" ht="15.75" spans="3:45">
      <c r="C70" s="14"/>
      <c r="D70" s="1"/>
      <c r="E70" s="14"/>
      <c r="F70" s="1"/>
      <c r="M70" s="14" t="str">
        <f>'1.火电空间 日滚动'!A32</f>
        <v>G1</v>
      </c>
      <c r="N70" s="80">
        <f>'1.火电空间 日滚动'!B32</f>
        <v>600</v>
      </c>
      <c r="P70" s="27" t="s">
        <v>43</v>
      </c>
      <c r="Q70" s="27">
        <f>'1.火电空间 日滚动'!B45</f>
        <v>1</v>
      </c>
      <c r="R70" s="27" t="s">
        <v>44</v>
      </c>
      <c r="S70" s="27">
        <f>'1.火电空间 日滚动'!D45</f>
        <v>600</v>
      </c>
      <c r="T70" s="27">
        <f>'1.火电空间 日滚动'!E45</f>
        <v>15</v>
      </c>
      <c r="U70" s="27">
        <f>'1.火电空间 日滚动'!F45</f>
        <v>9000</v>
      </c>
    </row>
    <row r="71" ht="15.75" spans="3:45">
      <c r="C71" s="79"/>
      <c r="D71" s="79"/>
      <c r="E71" s="79"/>
      <c r="F71" s="79"/>
      <c r="M71" s="14" t="str">
        <f>'1.火电空间 日滚动'!A33</f>
        <v>G2</v>
      </c>
      <c r="N71" s="80">
        <f>'1.火电空间 日滚动'!B33</f>
        <v>300</v>
      </c>
      <c r="P71" s="27" t="s">
        <v>45</v>
      </c>
      <c r="Q71" s="27">
        <f>'1.火电空间 日滚动'!B46</f>
        <v>3</v>
      </c>
      <c r="R71" s="27" t="s">
        <v>44</v>
      </c>
      <c r="S71" s="27">
        <f>'1.火电空间 日滚动'!D46</f>
        <v>300</v>
      </c>
      <c r="T71" s="27">
        <f>'1.火电空间 日滚动'!E46</f>
        <v>15</v>
      </c>
      <c r="U71" s="27">
        <f>'1.火电空间 日滚动'!F46</f>
        <v>4500</v>
      </c>
    </row>
    <row r="72" ht="15.75" spans="3:45">
      <c r="C72" s="14"/>
      <c r="D72" s="14"/>
      <c r="E72" s="14"/>
      <c r="F72" s="1"/>
      <c r="M72" s="14">
        <f>'1.火电空间 日滚动'!A34</f>
        <v>0</v>
      </c>
      <c r="N72" s="80">
        <f>'1.火电空间 日滚动'!B34</f>
        <v>0</v>
      </c>
      <c r="P72" s="27" t="s">
        <v>46</v>
      </c>
      <c r="Q72" s="27">
        <f>'1.火电空间 日滚动'!B47</f>
        <v>4</v>
      </c>
      <c r="R72" s="27" t="s">
        <v>47</v>
      </c>
      <c r="S72" s="27">
        <f>'1.火电空间 日滚动'!D47</f>
        <v>200</v>
      </c>
      <c r="T72" s="27">
        <f>'1.火电空间 日滚动'!E47</f>
        <v>15</v>
      </c>
      <c r="U72" s="27">
        <f>'1.火电空间 日滚动'!F47</f>
        <v>3000</v>
      </c>
    </row>
    <row r="73" spans="3:45">
      <c r="C73" s="17"/>
      <c r="D73" s="17"/>
      <c r="E73" s="17"/>
      <c r="F73" s="3"/>
      <c r="M73" s="14" t="str">
        <f>'1.火电空间 日滚动'!A35</f>
        <v>总容量</v>
      </c>
      <c r="N73" s="14">
        <f>'1.火电空间 日滚动'!B35</f>
        <v>900</v>
      </c>
      <c r="P73" s="27" t="s">
        <v>48</v>
      </c>
      <c r="Q73" s="27">
        <f>'1.火电空间 日滚动'!B48</f>
        <v>2</v>
      </c>
      <c r="R73" s="27" t="s">
        <v>47</v>
      </c>
      <c r="S73" s="27">
        <f>'1.火电空间 日滚动'!D48</f>
        <v>0</v>
      </c>
      <c r="T73" s="27">
        <f>'1.火电空间 日滚动'!E48</f>
        <v>0</v>
      </c>
      <c r="U73" s="27">
        <f>'1.火电空间 日滚动'!F48</f>
        <v>0</v>
      </c>
    </row>
    <row r="74" ht="15.75" spans="3:45">
      <c r="C74" s="91"/>
      <c r="D74" s="91"/>
      <c r="E74" s="91"/>
      <c r="F74" s="112"/>
      <c r="M74" s="14" t="str">
        <f>'1.火电空间 日滚动'!A36</f>
        <v>数量</v>
      </c>
      <c r="N74" s="80">
        <f>'1.火电空间 日滚动'!B36</f>
        <v>15</v>
      </c>
      <c r="P74" s="27" t="s">
        <v>181</v>
      </c>
      <c r="Q74" s="27" t="e">
        <f>'1.火电空间 日滚动'!B49</f>
        <v>#REF!</v>
      </c>
      <c r="R74" s="27" t="s">
        <v>47</v>
      </c>
      <c r="S74" s="27">
        <f>'1.火电空间 日滚动'!D49</f>
        <v>0</v>
      </c>
      <c r="T74" s="27">
        <f>'1.火电空间 日滚动'!E49</f>
        <v>0</v>
      </c>
      <c r="U74" s="27">
        <f>'1.火电空间 日滚动'!F49</f>
        <v>0</v>
      </c>
    </row>
    <row r="75" ht="15.75" spans="3:45">
      <c r="C75" s="14"/>
      <c r="D75" s="14"/>
      <c r="E75" s="14"/>
      <c r="F75" s="1"/>
      <c r="M75" s="14" t="str">
        <f>'1.火电空间 日滚动'!A37</f>
        <v>最小出力系数</v>
      </c>
      <c r="N75" s="80">
        <f>'1.火电空间 日滚动'!B37</f>
        <v>0.5</v>
      </c>
      <c r="P75" s="27" t="s">
        <v>182</v>
      </c>
      <c r="Q75" s="27">
        <f>'1.火电空间 日滚动'!B50</f>
        <v>0</v>
      </c>
      <c r="R75" s="27" t="s">
        <v>44</v>
      </c>
      <c r="S75" s="27">
        <f>'1.火电空间 日滚动'!D50</f>
        <v>0</v>
      </c>
      <c r="T75" s="27">
        <f>'1.火电空间 日滚动'!E50</f>
        <v>0</v>
      </c>
      <c r="U75" s="27">
        <f>'1.火电空间 日滚动'!F50</f>
        <v>0</v>
      </c>
    </row>
    <row r="76" ht="15.75" spans="3:45">
      <c r="C76" s="79"/>
      <c r="D76" s="79"/>
      <c r="E76" s="79"/>
      <c r="F76" s="79"/>
      <c r="P76">
        <f>'1.火电空间 日滚动'!A51</f>
        <v>0</v>
      </c>
      <c r="Q76">
        <f>'1.火电空间 日滚动'!B51</f>
        <v>0</v>
      </c>
    </row>
    <row r="77" spans="3:45">
      <c r="C77" s="113"/>
      <c r="D77" s="113"/>
      <c r="E77" s="113"/>
      <c r="F77" s="114"/>
      <c r="P77" s="14" t="s">
        <v>183</v>
      </c>
      <c r="Q77" s="14" t="s">
        <v>29</v>
      </c>
    </row>
    <row r="78" spans="3:45">
      <c r="C78" s="91"/>
      <c r="D78" s="91"/>
      <c r="E78" s="91"/>
      <c r="F78" s="112"/>
      <c r="P78" s="14" t="str">
        <f>'1.火电空间 日滚动'!A54</f>
        <v>D1</v>
      </c>
      <c r="Q78" s="14">
        <f>'1.火电空间 日滚动'!B54</f>
        <v>5</v>
      </c>
      <c r="V78">
        <f>'0.输入区'!G68</f>
        <v>1926</v>
      </c>
      <c r="W78">
        <f>'0.输入区'!H68</f>
        <v>1917</v>
      </c>
      <c r="X78">
        <f>'0.输入区'!I68</f>
        <v>1908</v>
      </c>
      <c r="Y78">
        <f>'0.输入区'!J68</f>
        <v>1902</v>
      </c>
      <c r="Z78">
        <f>'0.输入区'!K68</f>
        <v>1911</v>
      </c>
      <c r="AA78">
        <f>'0.输入区'!L68</f>
        <v>1935</v>
      </c>
      <c r="AB78">
        <f>'0.输入区'!M68</f>
        <v>1965</v>
      </c>
      <c r="AC78">
        <f>'0.输入区'!N68</f>
        <v>1986</v>
      </c>
      <c r="AD78">
        <f>'0.输入区'!O68</f>
        <v>1998</v>
      </c>
      <c r="AE78">
        <f>'0.输入区'!P68</f>
        <v>2007</v>
      </c>
      <c r="AF78">
        <f>'0.输入区'!Q68</f>
        <v>2004</v>
      </c>
      <c r="AG78">
        <f>'0.输入区'!R68</f>
        <v>1992</v>
      </c>
      <c r="AH78">
        <f>'0.输入区'!S68</f>
        <v>1977</v>
      </c>
      <c r="AI78">
        <f>'0.输入区'!T68</f>
        <v>1974</v>
      </c>
      <c r="AJ78">
        <f>'0.输入区'!U68</f>
        <v>1992</v>
      </c>
      <c r="AK78">
        <f>'0.输入区'!V68</f>
        <v>2028</v>
      </c>
      <c r="AL78">
        <f>'0.输入区'!W68</f>
        <v>2079</v>
      </c>
      <c r="AM78">
        <f>'0.输入区'!X68</f>
        <v>2124</v>
      </c>
      <c r="AN78">
        <f>'0.输入区'!Y68</f>
        <v>2154</v>
      </c>
      <c r="AO78">
        <f>'0.输入区'!Z68</f>
        <v>2154</v>
      </c>
      <c r="AP78">
        <f>'0.输入区'!AA68</f>
        <v>2133</v>
      </c>
      <c r="AQ78">
        <f>'0.输入区'!AB68</f>
        <v>2097</v>
      </c>
      <c r="AR78">
        <f>'0.输入区'!AC68</f>
        <v>2049</v>
      </c>
      <c r="AS78">
        <f>'0.输入区'!AD68</f>
        <v>2013</v>
      </c>
    </row>
    <row r="79" spans="3:45">
      <c r="C79" s="14"/>
      <c r="D79" s="14"/>
      <c r="E79" s="14"/>
      <c r="F79" s="1"/>
      <c r="P79" s="14" t="str">
        <f>'1.火电空间 日滚动'!A55</f>
        <v>D2</v>
      </c>
      <c r="Q79" s="14">
        <f>'1.火电空间 日滚动'!B55</f>
        <v>2</v>
      </c>
      <c r="V79">
        <f>'0.输入区'!G69</f>
        <v>3428.25</v>
      </c>
      <c r="W79">
        <f>'0.输入区'!H69</f>
        <v>3428.25</v>
      </c>
      <c r="X79">
        <f>'0.输入区'!I69</f>
        <v>3423</v>
      </c>
      <c r="Y79">
        <f>'0.输入区'!J69</f>
        <v>3417.75</v>
      </c>
      <c r="Z79">
        <f>'0.输入区'!K69</f>
        <v>3428.25</v>
      </c>
      <c r="AA79">
        <f>'0.输入区'!L69</f>
        <v>3449.25</v>
      </c>
      <c r="AB79">
        <f>'0.输入区'!M69</f>
        <v>3475.5</v>
      </c>
      <c r="AC79">
        <f>'0.输入区'!N69</f>
        <v>3491.25</v>
      </c>
      <c r="AD79">
        <f>'0.输入区'!O69</f>
        <v>3501.75</v>
      </c>
      <c r="AE79">
        <f>'0.输入区'!P69</f>
        <v>3512.25</v>
      </c>
      <c r="AF79">
        <f>'0.输入区'!Q69</f>
        <v>3507</v>
      </c>
      <c r="AG79">
        <f>'0.输入区'!R69</f>
        <v>3491.25</v>
      </c>
      <c r="AH79">
        <f>'0.输入区'!S69</f>
        <v>3459.75</v>
      </c>
      <c r="AI79">
        <f>'0.输入区'!T69</f>
        <v>3459.75</v>
      </c>
      <c r="AJ79">
        <f>'0.输入区'!U69</f>
        <v>3486</v>
      </c>
      <c r="AK79">
        <f>'0.输入区'!V69</f>
        <v>3549</v>
      </c>
      <c r="AL79">
        <f>'0.输入区'!W69</f>
        <v>3638.25</v>
      </c>
      <c r="AM79">
        <f>'0.输入区'!X69</f>
        <v>3717</v>
      </c>
      <c r="AN79">
        <f>'0.输入区'!Y69</f>
        <v>3769.5</v>
      </c>
      <c r="AO79">
        <f>'0.输入区'!Z69</f>
        <v>3774.75</v>
      </c>
      <c r="AP79">
        <f>'0.输入区'!AA69</f>
        <v>3738</v>
      </c>
      <c r="AQ79">
        <f>'0.输入区'!AB69</f>
        <v>3664.5</v>
      </c>
      <c r="AR79">
        <f>'0.输入区'!AC69</f>
        <v>3575.25</v>
      </c>
      <c r="AS79">
        <f>'0.输入区'!AD69</f>
        <v>3501.75</v>
      </c>
    </row>
    <row r="80" spans="3:45">
      <c r="C80" s="14"/>
      <c r="D80" s="14"/>
      <c r="E80" s="14"/>
      <c r="F80" s="1"/>
      <c r="P80" s="14" t="str">
        <f>'1.火电空间 日滚动'!A56</f>
        <v>D3</v>
      </c>
      <c r="Q80" s="14">
        <f>'1.火电空间 日滚动'!B56</f>
        <v>3</v>
      </c>
      <c r="V80">
        <f>'0.输入区'!G70</f>
        <v>3428.25</v>
      </c>
      <c r="W80">
        <f>'0.输入区'!H70</f>
        <v>3428.25</v>
      </c>
      <c r="X80">
        <f>'0.输入区'!I70</f>
        <v>3423</v>
      </c>
      <c r="Y80">
        <f>'0.输入区'!J70</f>
        <v>3417.75</v>
      </c>
      <c r="Z80">
        <f>'0.输入区'!K70</f>
        <v>3428.25</v>
      </c>
      <c r="AA80">
        <f>'0.输入区'!L70</f>
        <v>3449.25</v>
      </c>
      <c r="AB80">
        <f>'0.输入区'!M70</f>
        <v>3475.5</v>
      </c>
      <c r="AC80">
        <f>'0.输入区'!N70</f>
        <v>3491.25</v>
      </c>
      <c r="AD80">
        <f>'0.输入区'!O70</f>
        <v>3501.75</v>
      </c>
      <c r="AE80">
        <f>'0.输入区'!P70</f>
        <v>3512.25</v>
      </c>
      <c r="AF80">
        <f>'0.输入区'!Q70</f>
        <v>3507</v>
      </c>
      <c r="AG80">
        <f>'0.输入区'!R70</f>
        <v>3491.25</v>
      </c>
      <c r="AH80">
        <f>'0.输入区'!S70</f>
        <v>3459.75</v>
      </c>
      <c r="AI80">
        <f>'0.输入区'!T70</f>
        <v>3459.75</v>
      </c>
      <c r="AJ80">
        <f>'0.输入区'!U70</f>
        <v>3486</v>
      </c>
      <c r="AK80">
        <f>'0.输入区'!V70</f>
        <v>3549</v>
      </c>
      <c r="AL80">
        <f>'0.输入区'!W70</f>
        <v>3638.25</v>
      </c>
      <c r="AM80">
        <f>'0.输入区'!X70</f>
        <v>3717</v>
      </c>
      <c r="AN80">
        <f>'0.输入区'!Y70</f>
        <v>3769.5</v>
      </c>
      <c r="AO80">
        <f>'0.输入区'!Z70</f>
        <v>3774.75</v>
      </c>
      <c r="AP80">
        <f>'0.输入区'!AA70</f>
        <v>3738</v>
      </c>
      <c r="AQ80">
        <f>'0.输入区'!AB70</f>
        <v>3664.5</v>
      </c>
      <c r="AR80">
        <f>'0.输入区'!AC70</f>
        <v>3575.25</v>
      </c>
      <c r="AS80">
        <f>'0.输入区'!AD70</f>
        <v>3501.75</v>
      </c>
    </row>
    <row r="81" spans="2:45">
      <c r="P81" s="14" t="str">
        <f>'1.火电空间 日滚动'!A57</f>
        <v>D4</v>
      </c>
      <c r="Q81" s="14">
        <f>'1.火电空间 日滚动'!B57</f>
        <v>2</v>
      </c>
      <c r="V81">
        <f>'0.输入区'!G71</f>
        <v>0</v>
      </c>
      <c r="W81">
        <f>'0.输入区'!H71</f>
        <v>0</v>
      </c>
      <c r="X81">
        <f>'0.输入区'!I71</f>
        <v>0</v>
      </c>
      <c r="Y81">
        <f>'0.输入区'!J71</f>
        <v>0</v>
      </c>
      <c r="Z81">
        <f>'0.输入区'!K71</f>
        <v>0</v>
      </c>
      <c r="AA81">
        <f>'0.输入区'!L71</f>
        <v>0</v>
      </c>
      <c r="AB81">
        <f>'0.输入区'!M71</f>
        <v>0</v>
      </c>
      <c r="AC81">
        <f>'0.输入区'!N71</f>
        <v>0</v>
      </c>
      <c r="AD81">
        <f>'0.输入区'!O71</f>
        <v>0</v>
      </c>
      <c r="AE81">
        <f>'0.输入区'!P71</f>
        <v>0</v>
      </c>
      <c r="AF81">
        <f>'0.输入区'!Q71</f>
        <v>0</v>
      </c>
      <c r="AG81">
        <f>'0.输入区'!R71</f>
        <v>0</v>
      </c>
      <c r="AH81">
        <f>'0.输入区'!S71</f>
        <v>0</v>
      </c>
      <c r="AI81">
        <f>'0.输入区'!T71</f>
        <v>0</v>
      </c>
      <c r="AJ81">
        <f>'0.输入区'!U71</f>
        <v>0</v>
      </c>
      <c r="AK81">
        <f>'0.输入区'!V71</f>
        <v>0</v>
      </c>
      <c r="AL81">
        <f>'0.输入区'!W71</f>
        <v>0</v>
      </c>
      <c r="AM81">
        <f>'0.输入区'!X71</f>
        <v>0</v>
      </c>
      <c r="AN81">
        <f>'0.输入区'!Y71</f>
        <v>0</v>
      </c>
      <c r="AO81">
        <f>'0.输入区'!Z71</f>
        <v>0</v>
      </c>
      <c r="AP81">
        <f>'0.输入区'!AA71</f>
        <v>0</v>
      </c>
      <c r="AQ81">
        <f>'0.输入区'!AB71</f>
        <v>0</v>
      </c>
      <c r="AR81">
        <f>'0.输入区'!AC71</f>
        <v>0</v>
      </c>
      <c r="AS81">
        <f>'0.输入区'!AD71</f>
        <v>0</v>
      </c>
    </row>
    <row r="82" spans="2:45">
      <c r="P82" s="14">
        <f>'1.火电空间 日滚动'!A58</f>
        <v>0</v>
      </c>
      <c r="Q82" s="14">
        <f>'1.火电空间 日滚动'!B58</f>
        <v>0</v>
      </c>
      <c r="V82">
        <f>'0.输入区'!G72</f>
        <v>0</v>
      </c>
      <c r="W82">
        <f>'0.输入区'!H72</f>
        <v>0</v>
      </c>
      <c r="X82">
        <f>'0.输入区'!I72</f>
        <v>0</v>
      </c>
      <c r="Y82">
        <f>'0.输入区'!J72</f>
        <v>0</v>
      </c>
      <c r="Z82">
        <f>'0.输入区'!K72</f>
        <v>0</v>
      </c>
      <c r="AA82">
        <f>'0.输入区'!L72</f>
        <v>0</v>
      </c>
      <c r="AB82">
        <f>'0.输入区'!M72</f>
        <v>0</v>
      </c>
      <c r="AC82">
        <f>'0.输入区'!N72</f>
        <v>0</v>
      </c>
      <c r="AD82">
        <f>'0.输入区'!O72</f>
        <v>0</v>
      </c>
      <c r="AE82">
        <f>'0.输入区'!P72</f>
        <v>0</v>
      </c>
      <c r="AF82">
        <f>'0.输入区'!Q72</f>
        <v>0</v>
      </c>
      <c r="AG82">
        <f>'0.输入区'!R72</f>
        <v>0</v>
      </c>
      <c r="AH82">
        <f>'0.输入区'!S72</f>
        <v>0</v>
      </c>
      <c r="AI82">
        <f>'0.输入区'!T72</f>
        <v>0</v>
      </c>
      <c r="AJ82">
        <f>'0.输入区'!U72</f>
        <v>0</v>
      </c>
      <c r="AK82">
        <f>'0.输入区'!V72</f>
        <v>0</v>
      </c>
      <c r="AL82">
        <f>'0.输入区'!W72</f>
        <v>0</v>
      </c>
      <c r="AM82">
        <f>'0.输入区'!X72</f>
        <v>0</v>
      </c>
      <c r="AN82">
        <f>'0.输入区'!Y72</f>
        <v>0</v>
      </c>
      <c r="AO82">
        <f>'0.输入区'!Z72</f>
        <v>0</v>
      </c>
      <c r="AP82">
        <f>'0.输入区'!AA72</f>
        <v>0</v>
      </c>
      <c r="AQ82">
        <f>'0.输入区'!AB72</f>
        <v>0</v>
      </c>
      <c r="AR82">
        <f>'0.输入区'!AC72</f>
        <v>0</v>
      </c>
      <c r="AS82">
        <f>'0.输入区'!AD72</f>
        <v>0</v>
      </c>
    </row>
    <row r="83" ht="27.75" spans="2:45">
      <c r="G83" s="115" t="str">
        <f>_xlfn.FORMULATEXT(G93)</f>
        <v>=SUMIFS($D$38:$D$64,$C$38:$C$64,"&lt;"&amp;$I38,$B$38:$B$64,H$87)</v>
      </c>
      <c r="P83" s="14">
        <f>'1.火电空间 日滚动'!A59</f>
        <v>0</v>
      </c>
      <c r="Q83" s="14">
        <f>'1.火电空间 日滚动'!B59</f>
        <v>0</v>
      </c>
      <c r="V83">
        <f>'0.输入区'!G73</f>
        <v>0</v>
      </c>
      <c r="W83">
        <f>'0.输入区'!H73</f>
        <v>0</v>
      </c>
      <c r="X83">
        <f>'0.输入区'!I73</f>
        <v>0</v>
      </c>
      <c r="Y83">
        <f>'0.输入区'!J73</f>
        <v>0</v>
      </c>
      <c r="Z83">
        <f>'0.输入区'!K73</f>
        <v>0</v>
      </c>
      <c r="AA83">
        <f>'0.输入区'!L73</f>
        <v>0</v>
      </c>
      <c r="AB83">
        <f>'0.输入区'!M73</f>
        <v>0</v>
      </c>
      <c r="AC83">
        <f>'0.输入区'!N73</f>
        <v>0</v>
      </c>
      <c r="AD83">
        <f>'0.输入区'!O73</f>
        <v>0</v>
      </c>
      <c r="AE83">
        <f>'0.输入区'!P73</f>
        <v>0</v>
      </c>
      <c r="AF83">
        <f>'0.输入区'!Q73</f>
        <v>0</v>
      </c>
      <c r="AG83">
        <f>'0.输入区'!R73</f>
        <v>0</v>
      </c>
      <c r="AH83">
        <f>'0.输入区'!S73</f>
        <v>0</v>
      </c>
      <c r="AI83">
        <f>'0.输入区'!T73</f>
        <v>0</v>
      </c>
      <c r="AJ83">
        <f>'0.输入区'!U73</f>
        <v>0</v>
      </c>
      <c r="AK83">
        <f>'0.输入区'!V73</f>
        <v>0</v>
      </c>
      <c r="AL83">
        <f>'0.输入区'!W73</f>
        <v>0</v>
      </c>
      <c r="AM83">
        <f>'0.输入区'!X73</f>
        <v>0</v>
      </c>
      <c r="AN83">
        <f>'0.输入区'!Y73</f>
        <v>0</v>
      </c>
      <c r="AO83">
        <f>'0.输入区'!Z73</f>
        <v>0</v>
      </c>
      <c r="AP83">
        <f>'0.输入区'!AA73</f>
        <v>0</v>
      </c>
      <c r="AQ83">
        <f>'0.输入区'!AB73</f>
        <v>0</v>
      </c>
      <c r="AR83">
        <f>'0.输入区'!AC73</f>
        <v>0</v>
      </c>
      <c r="AS83">
        <f>'0.输入区'!AD73</f>
        <v>0</v>
      </c>
    </row>
    <row r="84" ht="20.25" spans="2:45">
      <c r="G84" s="116" t="str">
        <f>_xlfn.FORMULATEXT(J93)</f>
        <v>=MIN(SUMIFS($D$38:$D$64,$C$38:$C$64,"="&amp;$I38,$B$38:$B$64,H$87),$H38-SUM($G93:$I93))</v>
      </c>
      <c r="P84" s="14">
        <f>'1.火电空间 日滚动'!A60</f>
        <v>0</v>
      </c>
      <c r="Q84" s="14">
        <f>'1.火电空间 日滚动'!B60</f>
        <v>0</v>
      </c>
      <c r="V84">
        <f>'0.输入区'!G74</f>
        <v>0</v>
      </c>
      <c r="W84">
        <f>'0.输入区'!H74</f>
        <v>0</v>
      </c>
      <c r="X84">
        <f>'0.输入区'!I74</f>
        <v>0</v>
      </c>
      <c r="Y84">
        <f>'0.输入区'!J74</f>
        <v>0</v>
      </c>
      <c r="Z84">
        <f>'0.输入区'!K74</f>
        <v>0</v>
      </c>
      <c r="AA84">
        <f>'0.输入区'!L74</f>
        <v>0</v>
      </c>
      <c r="AB84">
        <f>'0.输入区'!M74</f>
        <v>0</v>
      </c>
      <c r="AC84">
        <f>'0.输入区'!N74</f>
        <v>0</v>
      </c>
      <c r="AD84">
        <f>'0.输入区'!O74</f>
        <v>0</v>
      </c>
      <c r="AE84">
        <f>'0.输入区'!P74</f>
        <v>0</v>
      </c>
      <c r="AF84">
        <f>'0.输入区'!Q74</f>
        <v>0</v>
      </c>
      <c r="AG84">
        <f>'0.输入区'!R74</f>
        <v>0</v>
      </c>
      <c r="AH84">
        <f>'0.输入区'!S74</f>
        <v>0</v>
      </c>
      <c r="AI84">
        <f>'0.输入区'!T74</f>
        <v>0</v>
      </c>
      <c r="AJ84">
        <f>'0.输入区'!U74</f>
        <v>0</v>
      </c>
      <c r="AK84">
        <f>'0.输入区'!V74</f>
        <v>0</v>
      </c>
      <c r="AL84">
        <f>'0.输入区'!W74</f>
        <v>0</v>
      </c>
      <c r="AM84">
        <f>'0.输入区'!X74</f>
        <v>0</v>
      </c>
      <c r="AN84">
        <f>'0.输入区'!Y74</f>
        <v>0</v>
      </c>
      <c r="AO84">
        <f>'0.输入区'!Z74</f>
        <v>0</v>
      </c>
      <c r="AP84">
        <f>'0.输入区'!AA74</f>
        <v>0</v>
      </c>
      <c r="AQ84">
        <f>'0.输入区'!AB74</f>
        <v>0</v>
      </c>
      <c r="AR84">
        <f>'0.输入区'!AC74</f>
        <v>0</v>
      </c>
      <c r="AS84">
        <f>'0.输入区'!AD74</f>
        <v>0</v>
      </c>
    </row>
    <row r="85" spans="2:45">
      <c r="P85" s="14">
        <f>'1.火电空间 日滚动'!A61</f>
        <v>0</v>
      </c>
      <c r="Q85" s="14">
        <f>'1.火电空间 日滚动'!B61</f>
        <v>0</v>
      </c>
      <c r="V85">
        <f>'0.输入区'!G75</f>
        <v>0</v>
      </c>
      <c r="W85">
        <f>'0.输入区'!H75</f>
        <v>0</v>
      </c>
      <c r="X85">
        <f>'0.输入区'!I75</f>
        <v>0</v>
      </c>
      <c r="Y85">
        <f>'0.输入区'!J75</f>
        <v>0</v>
      </c>
      <c r="Z85">
        <f>'0.输入区'!K75</f>
        <v>0</v>
      </c>
      <c r="AA85">
        <f>'0.输入区'!L75</f>
        <v>0</v>
      </c>
      <c r="AB85">
        <f>'0.输入区'!M75</f>
        <v>0</v>
      </c>
      <c r="AC85">
        <f>'0.输入区'!N75</f>
        <v>0</v>
      </c>
      <c r="AD85">
        <f>'0.输入区'!O75</f>
        <v>0</v>
      </c>
      <c r="AE85">
        <f>'0.输入区'!P75</f>
        <v>0</v>
      </c>
      <c r="AF85">
        <f>'0.输入区'!Q75</f>
        <v>0</v>
      </c>
      <c r="AG85">
        <f>'0.输入区'!R75</f>
        <v>0</v>
      </c>
      <c r="AH85">
        <f>'0.输入区'!S75</f>
        <v>0</v>
      </c>
      <c r="AI85">
        <f>'0.输入区'!T75</f>
        <v>0</v>
      </c>
      <c r="AJ85">
        <f>'0.输入区'!U75</f>
        <v>0</v>
      </c>
      <c r="AK85">
        <f>'0.输入区'!V75</f>
        <v>0</v>
      </c>
      <c r="AL85">
        <f>'0.输入区'!W75</f>
        <v>0</v>
      </c>
      <c r="AM85">
        <f>'0.输入区'!X75</f>
        <v>0</v>
      </c>
      <c r="AN85">
        <f>'0.输入区'!Y75</f>
        <v>0</v>
      </c>
      <c r="AO85">
        <f>'0.输入区'!Z75</f>
        <v>0</v>
      </c>
      <c r="AP85">
        <f>'0.输入区'!AA75</f>
        <v>0</v>
      </c>
      <c r="AQ85">
        <f>'0.输入区'!AB75</f>
        <v>0</v>
      </c>
      <c r="AR85">
        <f>'0.输入区'!AC75</f>
        <v>0</v>
      </c>
      <c r="AS85">
        <f>'0.输入区'!AD75</f>
        <v>0</v>
      </c>
    </row>
    <row r="86" spans="2:45">
      <c r="G86" s="14" t="s">
        <v>122</v>
      </c>
      <c r="H86" s="14" t="s">
        <v>43</v>
      </c>
      <c r="I86" s="14" t="s">
        <v>45</v>
      </c>
      <c r="J86" s="14" t="s">
        <v>46</v>
      </c>
      <c r="K86" s="103" t="s">
        <v>129</v>
      </c>
      <c r="L86" s="14" t="s">
        <v>32</v>
      </c>
      <c r="M86" s="14" t="s">
        <v>36</v>
      </c>
      <c r="P86" s="14">
        <f>'1.火电空间 日滚动'!A62</f>
        <v>0</v>
      </c>
      <c r="Q86" s="14">
        <f>'1.火电空间 日滚动'!B62</f>
        <v>0</v>
      </c>
      <c r="V86">
        <f>'0.输入区'!G76</f>
        <v>0</v>
      </c>
      <c r="W86">
        <f>'0.输入区'!H76</f>
        <v>0</v>
      </c>
      <c r="X86">
        <f>'0.输入区'!I76</f>
        <v>0</v>
      </c>
      <c r="Y86">
        <f>'0.输入区'!J76</f>
        <v>0</v>
      </c>
      <c r="Z86">
        <f>'0.输入区'!K76</f>
        <v>0</v>
      </c>
      <c r="AA86">
        <f>'0.输入区'!L76</f>
        <v>0</v>
      </c>
      <c r="AB86">
        <f>'0.输入区'!M76</f>
        <v>0</v>
      </c>
      <c r="AC86">
        <f>'0.输入区'!N76</f>
        <v>0</v>
      </c>
      <c r="AD86">
        <f>'0.输入区'!O76</f>
        <v>0</v>
      </c>
      <c r="AE86">
        <f>'0.输入区'!P76</f>
        <v>0</v>
      </c>
      <c r="AF86">
        <f>'0.输入区'!Q76</f>
        <v>0</v>
      </c>
      <c r="AG86">
        <f>'0.输入区'!R76</f>
        <v>0</v>
      </c>
      <c r="AH86">
        <f>'0.输入区'!S76</f>
        <v>0</v>
      </c>
      <c r="AI86">
        <f>'0.输入区'!T76</f>
        <v>0</v>
      </c>
      <c r="AJ86">
        <f>'0.输入区'!U76</f>
        <v>0</v>
      </c>
      <c r="AK86">
        <f>'0.输入区'!V76</f>
        <v>0</v>
      </c>
      <c r="AL86">
        <f>'0.输入区'!W76</f>
        <v>0</v>
      </c>
      <c r="AM86">
        <f>'0.输入区'!X76</f>
        <v>0</v>
      </c>
      <c r="AN86">
        <f>'0.输入区'!Y76</f>
        <v>0</v>
      </c>
      <c r="AO86">
        <f>'0.输入区'!Z76</f>
        <v>0</v>
      </c>
      <c r="AP86">
        <f>'0.输入区'!AA76</f>
        <v>0</v>
      </c>
      <c r="AQ86">
        <f>'0.输入区'!AB76</f>
        <v>0</v>
      </c>
      <c r="AR86">
        <f>'0.输入区'!AC76</f>
        <v>0</v>
      </c>
      <c r="AS86">
        <f>'0.输入区'!AD76</f>
        <v>0</v>
      </c>
    </row>
    <row r="87" ht="15.75" spans="2:45">
      <c r="G87" s="14" t="s">
        <v>123</v>
      </c>
      <c r="H87" s="80">
        <f t="array" ref="H87:M87">TRANSPOSE(N70:N75)</f>
        <v>600</v>
      </c>
      <c r="I87" s="80">
        <v>300</v>
      </c>
      <c r="J87" s="80">
        <v>0</v>
      </c>
      <c r="K87" s="103">
        <v>900</v>
      </c>
      <c r="L87" s="80">
        <v>15</v>
      </c>
      <c r="M87" s="80">
        <v>0.5</v>
      </c>
      <c r="P87" s="14">
        <f>'1.火电空间 日滚动'!A63</f>
        <v>0</v>
      </c>
      <c r="Q87" s="14">
        <f>'1.火电空间 日滚动'!B63</f>
        <v>0</v>
      </c>
      <c r="V87">
        <f>'0.输入区'!G77</f>
        <v>0</v>
      </c>
      <c r="W87">
        <f>'0.输入区'!H77</f>
        <v>0</v>
      </c>
      <c r="X87">
        <f>'0.输入区'!I77</f>
        <v>0</v>
      </c>
      <c r="Y87">
        <f>'0.输入区'!J77</f>
        <v>0</v>
      </c>
      <c r="Z87">
        <f>'0.输入区'!K77</f>
        <v>0</v>
      </c>
      <c r="AA87">
        <f>'0.输入区'!L77</f>
        <v>0</v>
      </c>
      <c r="AB87">
        <f>'0.输入区'!M77</f>
        <v>0</v>
      </c>
      <c r="AC87">
        <f>'0.输入区'!N77</f>
        <v>0</v>
      </c>
      <c r="AD87">
        <f>'0.输入区'!O77</f>
        <v>0</v>
      </c>
      <c r="AE87">
        <f>'0.输入区'!P77</f>
        <v>0</v>
      </c>
      <c r="AF87">
        <f>'0.输入区'!Q77</f>
        <v>0</v>
      </c>
      <c r="AG87">
        <f>'0.输入区'!R77</f>
        <v>0</v>
      </c>
      <c r="AH87">
        <f>'0.输入区'!S77</f>
        <v>0</v>
      </c>
      <c r="AI87">
        <f>'0.输入区'!T77</f>
        <v>0</v>
      </c>
      <c r="AJ87">
        <f>'0.输入区'!U77</f>
        <v>0</v>
      </c>
      <c r="AK87">
        <f>'0.输入区'!V77</f>
        <v>0</v>
      </c>
      <c r="AL87">
        <f>'0.输入区'!W77</f>
        <v>0</v>
      </c>
      <c r="AM87">
        <f>'0.输入区'!X77</f>
        <v>0</v>
      </c>
      <c r="AN87">
        <f>'0.输入区'!Y77</f>
        <v>0</v>
      </c>
      <c r="AO87">
        <f>'0.输入区'!Z77</f>
        <v>0</v>
      </c>
      <c r="AP87">
        <f>'0.输入区'!AA77</f>
        <v>0</v>
      </c>
      <c r="AQ87">
        <f>'0.输入区'!AB77</f>
        <v>0</v>
      </c>
      <c r="AR87">
        <f>'0.输入区'!AC77</f>
        <v>0</v>
      </c>
      <c r="AS87">
        <f>'0.输入区'!AD77</f>
        <v>0</v>
      </c>
    </row>
    <row r="88" spans="2:45">
      <c r="G88" s="1" t="str">
        <f>'1.火电空间 日滚动'!D35</f>
        <v>开机台数</v>
      </c>
      <c r="H88" s="1">
        <f>'1.火电空间 日滚动'!E35</f>
        <v>15</v>
      </c>
      <c r="I88" s="1">
        <f>'1.火电空间 日滚动'!F35</f>
        <v>15</v>
      </c>
      <c r="J88" s="14">
        <f>'1.火电空间 日滚动'!G35</f>
        <v>0</v>
      </c>
      <c r="P88" s="14">
        <f>'1.火电空间 日滚动'!A64</f>
        <v>0</v>
      </c>
      <c r="Q88" s="14">
        <f>'1.火电空间 日滚动'!B64</f>
        <v>0</v>
      </c>
      <c r="V88">
        <f>'0.输入区'!G78</f>
        <v>0</v>
      </c>
      <c r="W88">
        <f>'0.输入区'!H78</f>
        <v>0</v>
      </c>
      <c r="X88">
        <f>'0.输入区'!I78</f>
        <v>0</v>
      </c>
      <c r="Y88">
        <f>'0.输入区'!J78</f>
        <v>0</v>
      </c>
      <c r="Z88">
        <f>'0.输入区'!K78</f>
        <v>0</v>
      </c>
      <c r="AA88">
        <f>'0.输入区'!L78</f>
        <v>0</v>
      </c>
      <c r="AB88">
        <f>'0.输入区'!M78</f>
        <v>0</v>
      </c>
      <c r="AC88">
        <f>'0.输入区'!N78</f>
        <v>0</v>
      </c>
      <c r="AD88">
        <f>'0.输入区'!O78</f>
        <v>0</v>
      </c>
      <c r="AE88">
        <f>'0.输入区'!P78</f>
        <v>0</v>
      </c>
      <c r="AF88">
        <f>'0.输入区'!Q78</f>
        <v>0</v>
      </c>
      <c r="AG88">
        <f>'0.输入区'!R78</f>
        <v>0</v>
      </c>
      <c r="AH88">
        <f>'0.输入区'!S78</f>
        <v>0</v>
      </c>
      <c r="AI88">
        <f>'0.输入区'!T78</f>
        <v>0</v>
      </c>
      <c r="AJ88">
        <f>'0.输入区'!U78</f>
        <v>0</v>
      </c>
      <c r="AK88">
        <f>'0.输入区'!V78</f>
        <v>0</v>
      </c>
      <c r="AL88">
        <f>'0.输入区'!W78</f>
        <v>0</v>
      </c>
      <c r="AM88">
        <f>'0.输入区'!X78</f>
        <v>0</v>
      </c>
      <c r="AN88">
        <f>'0.输入区'!Y78</f>
        <v>0</v>
      </c>
      <c r="AO88">
        <f>'0.输入区'!Z78</f>
        <v>0</v>
      </c>
      <c r="AP88">
        <f>'0.输入区'!AA78</f>
        <v>0</v>
      </c>
      <c r="AQ88">
        <f>'0.输入区'!AB78</f>
        <v>0</v>
      </c>
      <c r="AR88">
        <f>'0.输入区'!AC78</f>
        <v>0</v>
      </c>
      <c r="AS88">
        <f>'0.输入区'!AD78</f>
        <v>0</v>
      </c>
    </row>
    <row r="89" spans="2:45">
      <c r="G89" t="s">
        <v>128</v>
      </c>
      <c r="H89">
        <f>H87*H88</f>
        <v>9000</v>
      </c>
      <c r="I89">
        <f t="shared" ref="I89:J89" si="34">I87*I88</f>
        <v>4500</v>
      </c>
      <c r="J89">
        <f t="shared" si="34"/>
        <v>0</v>
      </c>
      <c r="P89" s="14">
        <f>'1.火电空间 日滚动'!A65</f>
        <v>0</v>
      </c>
      <c r="Q89" s="14">
        <f>'1.火电空间 日滚动'!B65</f>
        <v>0</v>
      </c>
      <c r="V89">
        <f>'0.输入区'!G79</f>
        <v>0</v>
      </c>
      <c r="W89">
        <f>'0.输入区'!H79</f>
        <v>0</v>
      </c>
      <c r="X89">
        <f>'0.输入区'!I79</f>
        <v>0</v>
      </c>
      <c r="Y89">
        <f>'0.输入区'!J79</f>
        <v>0</v>
      </c>
      <c r="Z89">
        <f>'0.输入区'!K79</f>
        <v>0</v>
      </c>
      <c r="AA89">
        <f>'0.输入区'!L79</f>
        <v>0</v>
      </c>
      <c r="AB89">
        <f>'0.输入区'!M79</f>
        <v>0</v>
      </c>
      <c r="AC89">
        <f>'0.输入区'!N79</f>
        <v>0</v>
      </c>
      <c r="AD89">
        <f>'0.输入区'!O79</f>
        <v>0</v>
      </c>
      <c r="AE89">
        <f>'0.输入区'!P79</f>
        <v>0</v>
      </c>
      <c r="AF89">
        <f>'0.输入区'!Q79</f>
        <v>0</v>
      </c>
      <c r="AG89">
        <f>'0.输入区'!R79</f>
        <v>0</v>
      </c>
      <c r="AH89">
        <f>'0.输入区'!S79</f>
        <v>0</v>
      </c>
      <c r="AI89">
        <f>'0.输入区'!T79</f>
        <v>0</v>
      </c>
      <c r="AJ89">
        <f>'0.输入区'!U79</f>
        <v>0</v>
      </c>
      <c r="AK89">
        <f>'0.输入区'!V79</f>
        <v>0</v>
      </c>
      <c r="AL89">
        <f>'0.输入区'!W79</f>
        <v>0</v>
      </c>
      <c r="AM89">
        <f>'0.输入区'!X79</f>
        <v>0</v>
      </c>
      <c r="AN89">
        <f>'0.输入区'!Y79</f>
        <v>0</v>
      </c>
      <c r="AO89">
        <f>'0.输入区'!Z79</f>
        <v>0</v>
      </c>
      <c r="AP89">
        <f>'0.输入区'!AA79</f>
        <v>0</v>
      </c>
      <c r="AQ89">
        <f>'0.输入区'!AB79</f>
        <v>0</v>
      </c>
      <c r="AR89">
        <f>'0.输入区'!AC79</f>
        <v>0</v>
      </c>
      <c r="AS89">
        <f>'0.输入区'!AD79</f>
        <v>0</v>
      </c>
    </row>
    <row r="90" spans="2:45">
      <c r="P90" s="14">
        <f>'1.火电空间 日滚动'!A66</f>
        <v>0</v>
      </c>
      <c r="Q90" s="14">
        <f>'1.火电空间 日滚动'!B66</f>
        <v>0</v>
      </c>
      <c r="V90">
        <f>'0.输入区'!G80</f>
        <v>0</v>
      </c>
      <c r="W90">
        <f>'0.输入区'!H80</f>
        <v>0</v>
      </c>
      <c r="X90">
        <f>'0.输入区'!I80</f>
        <v>0</v>
      </c>
      <c r="Y90">
        <f>'0.输入区'!J80</f>
        <v>0</v>
      </c>
      <c r="Z90">
        <f>'0.输入区'!K80</f>
        <v>0</v>
      </c>
      <c r="AA90">
        <f>'0.输入区'!L80</f>
        <v>0</v>
      </c>
      <c r="AB90">
        <f>'0.输入区'!M80</f>
        <v>0</v>
      </c>
      <c r="AC90">
        <f>'0.输入区'!N80</f>
        <v>0</v>
      </c>
      <c r="AD90">
        <f>'0.输入区'!O80</f>
        <v>0</v>
      </c>
      <c r="AE90">
        <f>'0.输入区'!P80</f>
        <v>0</v>
      </c>
      <c r="AF90">
        <f>'0.输入区'!Q80</f>
        <v>0</v>
      </c>
      <c r="AG90">
        <f>'0.输入区'!R80</f>
        <v>0</v>
      </c>
      <c r="AH90">
        <f>'0.输入区'!S80</f>
        <v>0</v>
      </c>
      <c r="AI90">
        <f>'0.输入区'!T80</f>
        <v>0</v>
      </c>
      <c r="AJ90">
        <f>'0.输入区'!U80</f>
        <v>0</v>
      </c>
      <c r="AK90">
        <f>'0.输入区'!V80</f>
        <v>0</v>
      </c>
      <c r="AL90">
        <f>'0.输入区'!W80</f>
        <v>0</v>
      </c>
      <c r="AM90">
        <f>'0.输入区'!X80</f>
        <v>0</v>
      </c>
      <c r="AN90">
        <f>'0.输入区'!Y80</f>
        <v>0</v>
      </c>
      <c r="AO90">
        <f>'0.输入区'!Z80</f>
        <v>0</v>
      </c>
      <c r="AP90">
        <f>'0.输入区'!AA80</f>
        <v>0</v>
      </c>
      <c r="AQ90">
        <f>'0.输入区'!AB80</f>
        <v>0</v>
      </c>
      <c r="AR90">
        <f>'0.输入区'!AC80</f>
        <v>0</v>
      </c>
      <c r="AS90">
        <f>'0.输入区'!AD80</f>
        <v>0</v>
      </c>
    </row>
    <row r="91" ht="20.25" spans="2:45">
      <c r="F91" s="117" t="s">
        <v>184</v>
      </c>
      <c r="G91" s="117"/>
      <c r="H91" s="117"/>
      <c r="I91" s="117"/>
      <c r="J91" s="117"/>
      <c r="K91" s="117"/>
      <c r="L91" s="117"/>
      <c r="M91" s="117"/>
      <c r="N91" s="117"/>
      <c r="O91" s="117"/>
    </row>
    <row r="92" ht="15.75" spans="2:45">
      <c r="B92" s="118"/>
      <c r="C92" s="118"/>
      <c r="F92" s="118" t="s">
        <v>106</v>
      </c>
      <c r="G92" s="118" t="s">
        <v>185</v>
      </c>
      <c r="H92" s="118" t="s">
        <v>186</v>
      </c>
      <c r="I92" s="118" t="s">
        <v>187</v>
      </c>
      <c r="J92" s="118" t="s">
        <v>188</v>
      </c>
      <c r="K92" s="118" t="s">
        <v>189</v>
      </c>
      <c r="L92" s="118" t="s">
        <v>190</v>
      </c>
      <c r="M92" s="118" t="s">
        <v>167</v>
      </c>
      <c r="N92" s="118" t="s">
        <v>168</v>
      </c>
      <c r="O92" s="118" t="s">
        <v>191</v>
      </c>
      <c r="V92">
        <f>'0.输入区'!E61</f>
        <v>984</v>
      </c>
      <c r="W92">
        <f>'0.输入区'!F61</f>
        <v>966</v>
      </c>
      <c r="X92">
        <f>'0.输入区'!G61</f>
        <v>942</v>
      </c>
      <c r="Y92">
        <f>'0.输入区'!H61</f>
        <v>918</v>
      </c>
      <c r="Z92">
        <f>'0.输入区'!I61</f>
        <v>894</v>
      </c>
      <c r="AA92">
        <f>'0.输入区'!J61</f>
        <v>885</v>
      </c>
      <c r="AB92">
        <f>'0.输入区'!K61</f>
        <v>906</v>
      </c>
      <c r="AC92">
        <f>'0.输入区'!L61</f>
        <v>966</v>
      </c>
      <c r="AD92">
        <f>'0.输入区'!M61</f>
        <v>1059</v>
      </c>
      <c r="AE92">
        <f>'0.输入区'!N61</f>
        <v>1170</v>
      </c>
      <c r="AF92">
        <f>'0.输入区'!O61</f>
        <v>1275</v>
      </c>
      <c r="AG92">
        <f>'0.输入区'!P61</f>
        <v>1350</v>
      </c>
      <c r="AH92">
        <f>'0.输入区'!Q61</f>
        <v>1392</v>
      </c>
      <c r="AI92">
        <f>'0.输入区'!R61</f>
        <v>1404</v>
      </c>
      <c r="AJ92">
        <f>'0.输入区'!S61</f>
        <v>1383</v>
      </c>
      <c r="AK92">
        <f>'0.输入区'!T61</f>
        <v>1329</v>
      </c>
      <c r="AL92">
        <f>'0.输入区'!U61</f>
        <v>1254</v>
      </c>
      <c r="AM92">
        <f>'0.输入区'!V61</f>
        <v>1170</v>
      </c>
      <c r="AN92">
        <f>'0.输入区'!W61</f>
        <v>1098</v>
      </c>
      <c r="AO92">
        <f>'0.输入区'!X61</f>
        <v>1053</v>
      </c>
      <c r="AP92">
        <f>'0.输入区'!Y61</f>
        <v>1041</v>
      </c>
      <c r="AQ92">
        <f>'0.输入区'!Z61</f>
        <v>1053</v>
      </c>
      <c r="AR92">
        <f>'0.输入区'!AA61</f>
        <v>1098</v>
      </c>
      <c r="AS92">
        <f>'0.输入区'!AB61</f>
        <v>1152</v>
      </c>
    </row>
    <row r="93" spans="2:45">
      <c r="B93" s="14"/>
      <c r="C93" s="93"/>
      <c r="F93" s="14">
        <v>1</v>
      </c>
      <c r="G93" s="93">
        <f>SUMIFS($D$38:$D$64,$C$38:$C$64,"&lt;"&amp;$I38,$B$38:$B$64,H$87)</f>
        <v>0</v>
      </c>
      <c r="H93" s="93">
        <f t="shared" ref="H93:I93" si="35">SUMIFS($D$38:$D$64,$C$38:$C$64,"&lt;"&amp;$I38,$B$38:$B$64,I$87)</f>
        <v>0</v>
      </c>
      <c r="I93" s="93">
        <f t="shared" si="35"/>
        <v>0</v>
      </c>
      <c r="J93" s="93">
        <f>MIN(SUMIFS($D$38:$D$64,$C$38:$C$64,"="&amp;$I38,$B$38:$B$64,H$87),$H38-SUM($G93:$I93))</f>
        <v>1048.5</v>
      </c>
      <c r="K93" s="93">
        <f t="shared" ref="K93:L93" si="36">MIN(SUMIFS($D$38:$D$64,$C$38:$C$64,"="&amp;$I38,$B$38:$B$64,I$87),$H38-SUM($G93:$I93))</f>
        <v>0</v>
      </c>
      <c r="L93" s="93">
        <f t="shared" si="36"/>
        <v>0</v>
      </c>
      <c r="M93" s="93">
        <f>G93+J93+H$87*0.5*$H$88</f>
        <v>5548.5</v>
      </c>
      <c r="N93" s="14">
        <f>H93+K93+I$87*0.5*$I$88</f>
        <v>2250</v>
      </c>
      <c r="O93" s="14">
        <f>I93+L93+J$87*0.5*$J$88</f>
        <v>0</v>
      </c>
      <c r="P93" s="87"/>
      <c r="Q93">
        <f>SUM(G93:L93)</f>
        <v>1048.5</v>
      </c>
      <c r="V93">
        <f>'0.输入区'!E62</f>
        <v>0</v>
      </c>
      <c r="W93">
        <f>'0.输入区'!F62</f>
        <v>0</v>
      </c>
      <c r="X93">
        <f>'0.输入区'!G62</f>
        <v>0</v>
      </c>
      <c r="Y93">
        <f>'0.输入区'!H62</f>
        <v>0</v>
      </c>
      <c r="Z93">
        <f>'0.输入区'!I62</f>
        <v>0</v>
      </c>
      <c r="AA93">
        <f>'0.输入区'!J62</f>
        <v>0</v>
      </c>
      <c r="AB93">
        <f>'0.输入区'!K62</f>
        <v>0</v>
      </c>
      <c r="AC93">
        <f>'0.输入区'!L62</f>
        <v>0</v>
      </c>
      <c r="AD93">
        <f>'0.输入区'!M62</f>
        <v>0</v>
      </c>
      <c r="AE93">
        <f>'0.输入区'!N62</f>
        <v>0</v>
      </c>
      <c r="AF93">
        <f>'0.输入区'!O62</f>
        <v>0</v>
      </c>
      <c r="AG93">
        <f>'0.输入区'!P62</f>
        <v>0</v>
      </c>
      <c r="AH93">
        <f>'0.输入区'!Q62</f>
        <v>0</v>
      </c>
      <c r="AI93">
        <f>'0.输入区'!R62</f>
        <v>0</v>
      </c>
      <c r="AJ93">
        <f>'0.输入区'!S62</f>
        <v>0</v>
      </c>
      <c r="AK93">
        <f>'0.输入区'!T62</f>
        <v>0</v>
      </c>
      <c r="AL93">
        <f>'0.输入区'!U62</f>
        <v>0</v>
      </c>
      <c r="AM93">
        <f>'0.输入区'!V62</f>
        <v>0</v>
      </c>
      <c r="AN93">
        <f>'0.输入区'!W62</f>
        <v>0</v>
      </c>
      <c r="AO93">
        <f>'0.输入区'!X62</f>
        <v>0</v>
      </c>
      <c r="AP93">
        <f>'0.输入区'!Y62</f>
        <v>0</v>
      </c>
      <c r="AQ93">
        <f>'0.输入区'!Z62</f>
        <v>0</v>
      </c>
      <c r="AR93">
        <f>'0.输入区'!AA62</f>
        <v>0</v>
      </c>
      <c r="AS93">
        <f>'0.输入区'!AB62</f>
        <v>0</v>
      </c>
    </row>
    <row r="94" spans="2:45">
      <c r="B94" s="14"/>
      <c r="C94" s="14"/>
      <c r="F94" s="14">
        <f>F93+1</f>
        <v>2</v>
      </c>
      <c r="G94" s="93">
        <f t="shared" ref="G94:I94" si="37">SUMIFS($D$38:$D$64,$C$38:$C$64,"&lt;"&amp;$I39,$B$38:$B$64,H$87)</f>
        <v>0</v>
      </c>
      <c r="H94" s="93">
        <f t="shared" si="37"/>
        <v>0</v>
      </c>
      <c r="I94" s="93">
        <f t="shared" si="37"/>
        <v>0</v>
      </c>
      <c r="J94" s="93">
        <f t="shared" ref="J94:J116" si="38">MIN(SUMIFS($D$38:$D$64,$C$38:$C$64,"="&amp;$I39,$B$38:$B$64,H$87),$H39-SUM($G94:$I94))</f>
        <v>1057.5</v>
      </c>
      <c r="K94" s="93">
        <f t="shared" ref="K94:K116" si="39">MIN(SUMIFS($D$38:$D$64,$C$38:$C$64,"="&amp;$I39,$B$38:$B$64,I$87),$H39-SUM($G94:$I94))</f>
        <v>0</v>
      </c>
      <c r="L94" s="93">
        <f t="shared" ref="L94:L116" si="40">MIN(SUMIFS($D$38:$D$64,$C$38:$C$64,"="&amp;$I39,$B$38:$B$64,J$87),$H39-SUM($G94:$I94))</f>
        <v>0</v>
      </c>
      <c r="M94" s="93">
        <f t="shared" ref="M94:M116" si="41">G94+J94+H$87*0.5*$H$88</f>
        <v>5557.5</v>
      </c>
      <c r="N94" s="14">
        <f t="shared" ref="N94:N116" si="42">H94+K94+I$87*0.5*$I$88</f>
        <v>2250</v>
      </c>
      <c r="O94" s="14">
        <f t="shared" ref="O94:O116" si="43">I94+L94+J$87*0.5*$J$88</f>
        <v>0</v>
      </c>
      <c r="V94">
        <f>'0.输入区'!E63</f>
        <v>0</v>
      </c>
      <c r="W94">
        <f>'0.输入区'!F63</f>
        <v>0</v>
      </c>
      <c r="X94">
        <f>'0.输入区'!G63</f>
        <v>0</v>
      </c>
      <c r="Y94">
        <f>'0.输入区'!H63</f>
        <v>0</v>
      </c>
      <c r="Z94">
        <f>'0.输入区'!I63</f>
        <v>0</v>
      </c>
      <c r="AA94">
        <f>'0.输入区'!J63</f>
        <v>0</v>
      </c>
      <c r="AB94">
        <f>'0.输入区'!K63</f>
        <v>0</v>
      </c>
      <c r="AC94">
        <f>'0.输入区'!L63</f>
        <v>0</v>
      </c>
      <c r="AD94">
        <f>'0.输入区'!M63</f>
        <v>0</v>
      </c>
      <c r="AE94">
        <f>'0.输入区'!N63</f>
        <v>0</v>
      </c>
      <c r="AF94">
        <f>'0.输入区'!O63</f>
        <v>0</v>
      </c>
      <c r="AG94">
        <f>'0.输入区'!P63</f>
        <v>0</v>
      </c>
      <c r="AH94">
        <f>'0.输入区'!Q63</f>
        <v>0</v>
      </c>
      <c r="AI94">
        <f>'0.输入区'!R63</f>
        <v>0</v>
      </c>
      <c r="AJ94">
        <f>'0.输入区'!S63</f>
        <v>0</v>
      </c>
      <c r="AK94">
        <f>'0.输入区'!T63</f>
        <v>0</v>
      </c>
      <c r="AL94">
        <f>'0.输入区'!U63</f>
        <v>0</v>
      </c>
      <c r="AM94">
        <f>'0.输入区'!V63</f>
        <v>0</v>
      </c>
      <c r="AN94">
        <f>'0.输入区'!W63</f>
        <v>0</v>
      </c>
      <c r="AO94">
        <f>'0.输入区'!X63</f>
        <v>0</v>
      </c>
      <c r="AP94">
        <f>'0.输入区'!Y63</f>
        <v>0</v>
      </c>
      <c r="AQ94">
        <f>'0.输入区'!Z63</f>
        <v>0</v>
      </c>
      <c r="AR94">
        <f>'0.输入区'!AA63</f>
        <v>0</v>
      </c>
      <c r="AS94">
        <f>'0.输入区'!AB63</f>
        <v>0</v>
      </c>
    </row>
    <row r="95" spans="2:45">
      <c r="B95" s="14"/>
      <c r="C95" s="14"/>
      <c r="F95" s="14">
        <f t="shared" ref="F95:F116" si="44">F94+1</f>
        <v>3</v>
      </c>
      <c r="G95" s="93">
        <f t="shared" ref="G95:I95" si="45">SUMIFS($D$38:$D$64,$C$38:$C$64,"&lt;"&amp;$I40,$B$38:$B$64,H$87)</f>
        <v>0</v>
      </c>
      <c r="H95" s="93">
        <f t="shared" si="45"/>
        <v>0</v>
      </c>
      <c r="I95" s="93">
        <f t="shared" si="45"/>
        <v>0</v>
      </c>
      <c r="J95" s="93">
        <f t="shared" si="38"/>
        <v>1062</v>
      </c>
      <c r="K95" s="93">
        <f t="shared" si="39"/>
        <v>0</v>
      </c>
      <c r="L95" s="93">
        <f t="shared" si="40"/>
        <v>0</v>
      </c>
      <c r="M95" s="93">
        <f t="shared" si="41"/>
        <v>5562</v>
      </c>
      <c r="N95" s="14">
        <f t="shared" si="42"/>
        <v>2250</v>
      </c>
      <c r="O95" s="14">
        <f t="shared" si="43"/>
        <v>0</v>
      </c>
    </row>
    <row r="96" spans="2:45">
      <c r="B96" s="14"/>
      <c r="C96" s="14"/>
      <c r="F96" s="14">
        <f t="shared" si="44"/>
        <v>4</v>
      </c>
      <c r="G96" s="93">
        <f t="shared" ref="G96:I96" si="46">SUMIFS($D$38:$D$64,$C$38:$C$64,"&lt;"&amp;$I41,$B$38:$B$64,H$87)</f>
        <v>0</v>
      </c>
      <c r="H96" s="93">
        <f t="shared" si="46"/>
        <v>0</v>
      </c>
      <c r="I96" s="93">
        <f t="shared" si="46"/>
        <v>0</v>
      </c>
      <c r="J96" s="93">
        <f t="shared" si="38"/>
        <v>1069.5</v>
      </c>
      <c r="K96" s="93">
        <f t="shared" si="39"/>
        <v>0</v>
      </c>
      <c r="L96" s="93">
        <f t="shared" si="40"/>
        <v>0</v>
      </c>
      <c r="M96" s="93">
        <f t="shared" si="41"/>
        <v>5569.5</v>
      </c>
      <c r="N96" s="14">
        <f t="shared" si="42"/>
        <v>2250</v>
      </c>
      <c r="O96" s="14">
        <f t="shared" si="43"/>
        <v>0</v>
      </c>
    </row>
    <row r="97" spans="2:15">
      <c r="B97" s="14"/>
      <c r="C97" s="14"/>
      <c r="F97" s="14">
        <f t="shared" si="44"/>
        <v>5</v>
      </c>
      <c r="G97" s="93">
        <f t="shared" ref="G97:I97" si="47">SUMIFS($D$38:$D$64,$C$38:$C$64,"&lt;"&amp;$I42,$B$38:$B$64,H$87)</f>
        <v>0</v>
      </c>
      <c r="H97" s="93">
        <f t="shared" si="47"/>
        <v>0</v>
      </c>
      <c r="I97" s="93">
        <f t="shared" si="47"/>
        <v>0</v>
      </c>
      <c r="J97" s="93">
        <f t="shared" si="38"/>
        <v>1123.5</v>
      </c>
      <c r="K97" s="93">
        <f t="shared" si="39"/>
        <v>0</v>
      </c>
      <c r="L97" s="93">
        <f t="shared" si="40"/>
        <v>0</v>
      </c>
      <c r="M97" s="93">
        <f t="shared" si="41"/>
        <v>5623.5</v>
      </c>
      <c r="N97" s="14">
        <f t="shared" si="42"/>
        <v>2250</v>
      </c>
      <c r="O97" s="14">
        <f t="shared" si="43"/>
        <v>0</v>
      </c>
    </row>
    <row r="98" spans="2:15">
      <c r="B98" s="14"/>
      <c r="C98" s="14"/>
      <c r="F98" s="14">
        <f t="shared" si="44"/>
        <v>6</v>
      </c>
      <c r="G98" s="93">
        <f t="shared" ref="G98:I98" si="48">SUMIFS($D$38:$D$64,$C$38:$C$64,"&lt;"&amp;$I43,$B$38:$B$64,H$87)</f>
        <v>1125</v>
      </c>
      <c r="H98" s="93">
        <f t="shared" si="48"/>
        <v>0</v>
      </c>
      <c r="I98" s="93">
        <f t="shared" si="48"/>
        <v>0</v>
      </c>
      <c r="J98" s="93">
        <f t="shared" si="38"/>
        <v>73.5</v>
      </c>
      <c r="K98" s="93">
        <f t="shared" si="39"/>
        <v>0</v>
      </c>
      <c r="L98" s="93">
        <f t="shared" si="40"/>
        <v>0</v>
      </c>
      <c r="M98" s="93">
        <f t="shared" si="41"/>
        <v>5698.5</v>
      </c>
      <c r="N98" s="14">
        <f t="shared" si="42"/>
        <v>2250</v>
      </c>
      <c r="O98" s="14">
        <f t="shared" si="43"/>
        <v>0</v>
      </c>
    </row>
    <row r="99" spans="2:15">
      <c r="B99" s="14"/>
      <c r="C99" s="14"/>
      <c r="F99" s="14">
        <f t="shared" si="44"/>
        <v>7</v>
      </c>
      <c r="G99" s="93">
        <f t="shared" ref="G99:I99" si="49">SUMIFS($D$38:$D$64,$C$38:$C$64,"&lt;"&amp;$I44,$B$38:$B$64,H$87)</f>
        <v>1125</v>
      </c>
      <c r="H99" s="93">
        <f t="shared" si="49"/>
        <v>0</v>
      </c>
      <c r="I99" s="93">
        <f t="shared" si="49"/>
        <v>0</v>
      </c>
      <c r="J99" s="93">
        <f t="shared" si="38"/>
        <v>135</v>
      </c>
      <c r="K99" s="93">
        <f t="shared" si="39"/>
        <v>0</v>
      </c>
      <c r="L99" s="93">
        <f t="shared" si="40"/>
        <v>0</v>
      </c>
      <c r="M99" s="93">
        <f t="shared" si="41"/>
        <v>5760</v>
      </c>
      <c r="N99" s="14">
        <f t="shared" si="42"/>
        <v>2250</v>
      </c>
      <c r="O99" s="14">
        <f t="shared" si="43"/>
        <v>0</v>
      </c>
    </row>
    <row r="100" spans="2:15">
      <c r="B100" s="14"/>
      <c r="C100" s="14"/>
      <c r="F100" s="14">
        <f t="shared" si="44"/>
        <v>8</v>
      </c>
      <c r="G100" s="93">
        <f t="shared" ref="G100:I100" si="50">SUMIFS($D$38:$D$64,$C$38:$C$64,"&lt;"&amp;$I45,$B$38:$B$64,H$87)</f>
        <v>1125</v>
      </c>
      <c r="H100" s="93">
        <f t="shared" si="50"/>
        <v>0</v>
      </c>
      <c r="I100" s="93">
        <f t="shared" si="50"/>
        <v>0</v>
      </c>
      <c r="J100" s="93">
        <f t="shared" si="38"/>
        <v>127.5</v>
      </c>
      <c r="K100" s="93">
        <f t="shared" si="39"/>
        <v>0</v>
      </c>
      <c r="L100" s="93">
        <f t="shared" si="40"/>
        <v>0</v>
      </c>
      <c r="M100" s="93">
        <f t="shared" si="41"/>
        <v>5752.5</v>
      </c>
      <c r="N100" s="14">
        <f t="shared" si="42"/>
        <v>2250</v>
      </c>
      <c r="O100" s="14">
        <f t="shared" si="43"/>
        <v>0</v>
      </c>
    </row>
    <row r="101" spans="2:15">
      <c r="B101" s="14"/>
      <c r="C101" s="14"/>
      <c r="F101" s="14">
        <f t="shared" si="44"/>
        <v>9</v>
      </c>
      <c r="G101" s="93">
        <f t="shared" ref="G101:I101" si="51">SUMIFS($D$38:$D$64,$C$38:$C$64,"&lt;"&amp;$I46,$B$38:$B$64,H$87)</f>
        <v>1125</v>
      </c>
      <c r="H101" s="93">
        <f t="shared" si="51"/>
        <v>0</v>
      </c>
      <c r="I101" s="93">
        <f t="shared" si="51"/>
        <v>0</v>
      </c>
      <c r="J101" s="93">
        <f t="shared" si="38"/>
        <v>67.5</v>
      </c>
      <c r="K101" s="93">
        <f t="shared" si="39"/>
        <v>0</v>
      </c>
      <c r="L101" s="93">
        <f t="shared" si="40"/>
        <v>0</v>
      </c>
      <c r="M101" s="93">
        <f t="shared" si="41"/>
        <v>5692.5</v>
      </c>
      <c r="N101" s="14">
        <f t="shared" si="42"/>
        <v>2250</v>
      </c>
      <c r="O101" s="14">
        <f t="shared" si="43"/>
        <v>0</v>
      </c>
    </row>
    <row r="102" spans="2:15">
      <c r="B102" s="14"/>
      <c r="C102" s="14"/>
      <c r="F102" s="14">
        <f t="shared" si="44"/>
        <v>10</v>
      </c>
      <c r="G102" s="93">
        <f t="shared" ref="G102:I102" si="52">SUMIFS($D$38:$D$64,$C$38:$C$64,"&lt;"&amp;$I47,$B$38:$B$64,H$87)</f>
        <v>0</v>
      </c>
      <c r="H102" s="93">
        <f t="shared" si="52"/>
        <v>0</v>
      </c>
      <c r="I102" s="93">
        <f t="shared" si="52"/>
        <v>0</v>
      </c>
      <c r="J102" s="93">
        <f t="shared" si="38"/>
        <v>1111.5</v>
      </c>
      <c r="K102" s="93">
        <f t="shared" si="39"/>
        <v>0</v>
      </c>
      <c r="L102" s="93">
        <f t="shared" si="40"/>
        <v>0</v>
      </c>
      <c r="M102" s="93">
        <f t="shared" si="41"/>
        <v>5611.5</v>
      </c>
      <c r="N102" s="14">
        <f t="shared" si="42"/>
        <v>2250</v>
      </c>
      <c r="O102" s="14">
        <f t="shared" si="43"/>
        <v>0</v>
      </c>
    </row>
    <row r="103" spans="2:15">
      <c r="B103" s="14"/>
      <c r="C103" s="14"/>
      <c r="F103" s="14">
        <f t="shared" si="44"/>
        <v>11</v>
      </c>
      <c r="G103" s="93">
        <f t="shared" ref="G103:I103" si="53">SUMIFS($D$38:$D$64,$C$38:$C$64,"&lt;"&amp;$I48,$B$38:$B$64,H$87)</f>
        <v>0</v>
      </c>
      <c r="H103" s="93">
        <f t="shared" si="53"/>
        <v>0</v>
      </c>
      <c r="I103" s="93">
        <f t="shared" si="53"/>
        <v>0</v>
      </c>
      <c r="J103" s="93">
        <f t="shared" si="38"/>
        <v>993</v>
      </c>
      <c r="K103" s="93">
        <f t="shared" si="39"/>
        <v>0</v>
      </c>
      <c r="L103" s="93">
        <f t="shared" si="40"/>
        <v>0</v>
      </c>
      <c r="M103" s="93">
        <f t="shared" si="41"/>
        <v>5493</v>
      </c>
      <c r="N103" s="14">
        <f t="shared" si="42"/>
        <v>2250</v>
      </c>
      <c r="O103" s="14">
        <f t="shared" si="43"/>
        <v>0</v>
      </c>
    </row>
    <row r="104" spans="2:15">
      <c r="B104" s="14"/>
      <c r="C104" s="14"/>
      <c r="F104" s="14">
        <f t="shared" si="44"/>
        <v>12</v>
      </c>
      <c r="G104" s="93">
        <f t="shared" ref="G104:I104" si="54">SUMIFS($D$38:$D$64,$C$38:$C$64,"&lt;"&amp;$I49,$B$38:$B$64,H$87)</f>
        <v>0</v>
      </c>
      <c r="H104" s="93">
        <f t="shared" si="54"/>
        <v>0</v>
      </c>
      <c r="I104" s="93">
        <f t="shared" si="54"/>
        <v>0</v>
      </c>
      <c r="J104" s="93">
        <f t="shared" si="38"/>
        <v>874.5</v>
      </c>
      <c r="K104" s="93">
        <f t="shared" si="39"/>
        <v>0</v>
      </c>
      <c r="L104" s="93">
        <f t="shared" si="40"/>
        <v>0</v>
      </c>
      <c r="M104" s="93">
        <f t="shared" si="41"/>
        <v>5374.5</v>
      </c>
      <c r="N104" s="14">
        <f t="shared" si="42"/>
        <v>2250</v>
      </c>
      <c r="O104" s="14">
        <f t="shared" si="43"/>
        <v>0</v>
      </c>
    </row>
    <row r="105" spans="2:15">
      <c r="B105" s="14"/>
      <c r="C105" s="14"/>
      <c r="F105" s="14">
        <f t="shared" si="44"/>
        <v>13</v>
      </c>
      <c r="G105" s="93">
        <f t="shared" ref="G105:I105" si="55">SUMIFS($D$38:$D$64,$C$38:$C$64,"&lt;"&amp;$I50,$B$38:$B$64,H$87)</f>
        <v>0</v>
      </c>
      <c r="H105" s="93">
        <f t="shared" si="55"/>
        <v>0</v>
      </c>
      <c r="I105" s="93">
        <f t="shared" si="55"/>
        <v>0</v>
      </c>
      <c r="J105" s="93">
        <f t="shared" si="38"/>
        <v>754.5</v>
      </c>
      <c r="K105" s="93">
        <f t="shared" si="39"/>
        <v>0</v>
      </c>
      <c r="L105" s="93">
        <f t="shared" si="40"/>
        <v>0</v>
      </c>
      <c r="M105" s="93">
        <f t="shared" si="41"/>
        <v>5254.5</v>
      </c>
      <c r="N105" s="14">
        <f t="shared" si="42"/>
        <v>2250</v>
      </c>
      <c r="O105" s="14">
        <f t="shared" si="43"/>
        <v>0</v>
      </c>
    </row>
    <row r="106" spans="2:15">
      <c r="B106" s="14"/>
      <c r="C106" s="14"/>
      <c r="F106" s="14">
        <f t="shared" si="44"/>
        <v>14</v>
      </c>
      <c r="G106" s="93">
        <f t="shared" ref="G106:I106" si="56">SUMIFS($D$38:$D$64,$C$38:$C$64,"&lt;"&amp;$I51,$B$38:$B$64,H$87)</f>
        <v>0</v>
      </c>
      <c r="H106" s="93">
        <f t="shared" si="56"/>
        <v>0</v>
      </c>
      <c r="I106" s="93">
        <f t="shared" si="56"/>
        <v>0</v>
      </c>
      <c r="J106" s="93">
        <f t="shared" si="38"/>
        <v>739.5</v>
      </c>
      <c r="K106" s="93">
        <f t="shared" si="39"/>
        <v>0</v>
      </c>
      <c r="L106" s="93">
        <f t="shared" si="40"/>
        <v>0</v>
      </c>
      <c r="M106" s="93">
        <f t="shared" si="41"/>
        <v>5239.5</v>
      </c>
      <c r="N106" s="14">
        <f t="shared" si="42"/>
        <v>2250</v>
      </c>
      <c r="O106" s="14">
        <f t="shared" si="43"/>
        <v>0</v>
      </c>
    </row>
    <row r="107" spans="2:15">
      <c r="B107" s="14"/>
      <c r="C107" s="14"/>
      <c r="F107" s="14">
        <f t="shared" si="44"/>
        <v>15</v>
      </c>
      <c r="G107" s="93">
        <f t="shared" ref="G107:I107" si="57">SUMIFS($D$38:$D$64,$C$38:$C$64,"&lt;"&amp;$I52,$B$38:$B$64,H$87)</f>
        <v>0</v>
      </c>
      <c r="H107" s="93">
        <f t="shared" si="57"/>
        <v>0</v>
      </c>
      <c r="I107" s="93">
        <f t="shared" si="57"/>
        <v>0</v>
      </c>
      <c r="J107" s="93">
        <f t="shared" si="38"/>
        <v>831</v>
      </c>
      <c r="K107" s="93">
        <f t="shared" si="39"/>
        <v>0</v>
      </c>
      <c r="L107" s="93">
        <f t="shared" si="40"/>
        <v>0</v>
      </c>
      <c r="M107" s="93">
        <f t="shared" si="41"/>
        <v>5331</v>
      </c>
      <c r="N107" s="14">
        <f t="shared" si="42"/>
        <v>2250</v>
      </c>
      <c r="O107" s="14">
        <f t="shared" si="43"/>
        <v>0</v>
      </c>
    </row>
    <row r="108" spans="2:15">
      <c r="B108" s="14"/>
      <c r="C108" s="14"/>
      <c r="F108" s="14">
        <f t="shared" si="44"/>
        <v>16</v>
      </c>
      <c r="G108" s="93">
        <f t="shared" ref="G108:I108" si="58">SUMIFS($D$38:$D$64,$C$38:$C$64,"&lt;"&amp;$I53,$B$38:$B$64,H$87)</f>
        <v>0</v>
      </c>
      <c r="H108" s="93">
        <f t="shared" si="58"/>
        <v>0</v>
      </c>
      <c r="I108" s="93">
        <f t="shared" si="58"/>
        <v>0</v>
      </c>
      <c r="J108" s="93">
        <f t="shared" si="38"/>
        <v>1047</v>
      </c>
      <c r="K108" s="93">
        <f t="shared" si="39"/>
        <v>0</v>
      </c>
      <c r="L108" s="93">
        <f t="shared" si="40"/>
        <v>0</v>
      </c>
      <c r="M108" s="93">
        <f t="shared" si="41"/>
        <v>5547</v>
      </c>
      <c r="N108" s="14">
        <f t="shared" si="42"/>
        <v>2250</v>
      </c>
      <c r="O108" s="14">
        <f t="shared" si="43"/>
        <v>0</v>
      </c>
    </row>
    <row r="109" spans="2:15">
      <c r="B109" s="14"/>
      <c r="C109" s="14"/>
      <c r="F109" s="14">
        <f t="shared" si="44"/>
        <v>17</v>
      </c>
      <c r="G109" s="93">
        <f t="shared" ref="G109:I109" si="59">SUMIFS($D$38:$D$64,$C$38:$C$64,"&lt;"&amp;$I54,$B$38:$B$64,H$87)</f>
        <v>1125</v>
      </c>
      <c r="H109" s="93">
        <f t="shared" si="59"/>
        <v>0</v>
      </c>
      <c r="I109" s="93">
        <f t="shared" si="59"/>
        <v>0</v>
      </c>
      <c r="J109" s="93">
        <f t="shared" si="38"/>
        <v>226.5</v>
      </c>
      <c r="K109" s="93">
        <f t="shared" si="39"/>
        <v>0</v>
      </c>
      <c r="L109" s="93">
        <f t="shared" si="40"/>
        <v>0</v>
      </c>
      <c r="M109" s="93">
        <f t="shared" si="41"/>
        <v>5851.5</v>
      </c>
      <c r="N109" s="14">
        <f t="shared" si="42"/>
        <v>2250</v>
      </c>
      <c r="O109" s="14">
        <f t="shared" si="43"/>
        <v>0</v>
      </c>
    </row>
    <row r="110" spans="2:15">
      <c r="B110" s="91"/>
      <c r="C110" s="14"/>
      <c r="F110" s="91">
        <f t="shared" si="44"/>
        <v>18</v>
      </c>
      <c r="G110" s="93">
        <f t="shared" ref="G110:I110" si="60">SUMIFS($D$38:$D$64,$C$38:$C$64,"&lt;"&amp;$I55,$B$38:$B$64,H$87)</f>
        <v>1125</v>
      </c>
      <c r="H110" s="93">
        <f t="shared" si="60"/>
        <v>0</v>
      </c>
      <c r="I110" s="93">
        <f t="shared" si="60"/>
        <v>0</v>
      </c>
      <c r="J110" s="93">
        <f t="shared" si="38"/>
        <v>513</v>
      </c>
      <c r="K110" s="93">
        <f t="shared" si="39"/>
        <v>0</v>
      </c>
      <c r="L110" s="93">
        <f t="shared" si="40"/>
        <v>0</v>
      </c>
      <c r="M110" s="93">
        <f t="shared" si="41"/>
        <v>6138</v>
      </c>
      <c r="N110" s="14">
        <f t="shared" si="42"/>
        <v>2250</v>
      </c>
      <c r="O110" s="14">
        <f t="shared" si="43"/>
        <v>0</v>
      </c>
    </row>
    <row r="111" spans="2:15">
      <c r="B111" s="91"/>
      <c r="C111" s="14"/>
      <c r="F111" s="91">
        <f t="shared" si="44"/>
        <v>19</v>
      </c>
      <c r="G111" s="93">
        <f t="shared" ref="G111:I111" si="61">SUMIFS($D$38:$D$64,$C$38:$C$64,"&lt;"&amp;$I56,$B$38:$B$64,H$87)</f>
        <v>1125</v>
      </c>
      <c r="H111" s="93">
        <f t="shared" si="61"/>
        <v>0</v>
      </c>
      <c r="I111" s="93">
        <f t="shared" si="61"/>
        <v>0</v>
      </c>
      <c r="J111" s="93">
        <f t="shared" si="38"/>
        <v>720</v>
      </c>
      <c r="K111" s="93">
        <f t="shared" si="39"/>
        <v>0</v>
      </c>
      <c r="L111" s="93">
        <f t="shared" si="40"/>
        <v>0</v>
      </c>
      <c r="M111" s="93">
        <f t="shared" si="41"/>
        <v>6345</v>
      </c>
      <c r="N111" s="14">
        <f t="shared" si="42"/>
        <v>2250</v>
      </c>
      <c r="O111" s="14">
        <f t="shared" si="43"/>
        <v>0</v>
      </c>
    </row>
    <row r="112" spans="2:15">
      <c r="B112" s="91"/>
      <c r="C112" s="14"/>
      <c r="F112" s="91">
        <f t="shared" si="44"/>
        <v>20</v>
      </c>
      <c r="G112" s="93">
        <f t="shared" ref="G112:I112" si="62">SUMIFS($D$38:$D$64,$C$38:$C$64,"&lt;"&amp;$I57,$B$38:$B$64,H$87)</f>
        <v>1125</v>
      </c>
      <c r="H112" s="93">
        <f t="shared" si="62"/>
        <v>0</v>
      </c>
      <c r="I112" s="93">
        <f t="shared" si="62"/>
        <v>0</v>
      </c>
      <c r="J112" s="93">
        <f t="shared" si="38"/>
        <v>775.5</v>
      </c>
      <c r="K112" s="93">
        <f t="shared" si="39"/>
        <v>0</v>
      </c>
      <c r="L112" s="93">
        <f t="shared" si="40"/>
        <v>0</v>
      </c>
      <c r="M112" s="93">
        <f t="shared" si="41"/>
        <v>6400.5</v>
      </c>
      <c r="N112" s="14">
        <f t="shared" si="42"/>
        <v>2250</v>
      </c>
      <c r="O112" s="14">
        <f t="shared" si="43"/>
        <v>0</v>
      </c>
    </row>
    <row r="113" spans="1:30">
      <c r="B113" s="91"/>
      <c r="C113" s="14"/>
      <c r="F113" s="91">
        <f t="shared" si="44"/>
        <v>21</v>
      </c>
      <c r="G113" s="93">
        <f t="shared" ref="G113:I113" si="63">SUMIFS($D$38:$D$64,$C$38:$C$64,"&lt;"&amp;$I58,$B$38:$B$64,H$87)</f>
        <v>1125</v>
      </c>
      <c r="H113" s="93">
        <f t="shared" si="63"/>
        <v>0</v>
      </c>
      <c r="I113" s="93">
        <f t="shared" si="63"/>
        <v>0</v>
      </c>
      <c r="J113" s="93">
        <f t="shared" si="38"/>
        <v>693</v>
      </c>
      <c r="K113" s="93">
        <f t="shared" si="39"/>
        <v>0</v>
      </c>
      <c r="L113" s="93">
        <f t="shared" si="40"/>
        <v>0</v>
      </c>
      <c r="M113" s="93">
        <f t="shared" si="41"/>
        <v>6318</v>
      </c>
      <c r="N113" s="14">
        <f t="shared" si="42"/>
        <v>2250</v>
      </c>
      <c r="O113" s="14">
        <f t="shared" si="43"/>
        <v>0</v>
      </c>
    </row>
    <row r="114" spans="1:30">
      <c r="B114" s="91"/>
      <c r="C114" s="14"/>
      <c r="F114" s="91">
        <f t="shared" si="44"/>
        <v>22</v>
      </c>
      <c r="G114" s="93">
        <f t="shared" ref="G114:I114" si="64">SUMIFS($D$38:$D$64,$C$38:$C$64,"&lt;"&amp;$I59,$B$38:$B$64,H$87)</f>
        <v>1125</v>
      </c>
      <c r="H114" s="93">
        <f t="shared" si="64"/>
        <v>0</v>
      </c>
      <c r="I114" s="93">
        <f t="shared" si="64"/>
        <v>0</v>
      </c>
      <c r="J114" s="93">
        <f t="shared" si="38"/>
        <v>498</v>
      </c>
      <c r="K114" s="93">
        <f t="shared" si="39"/>
        <v>0</v>
      </c>
      <c r="L114" s="93">
        <f t="shared" si="40"/>
        <v>0</v>
      </c>
      <c r="M114" s="93">
        <f t="shared" si="41"/>
        <v>6123</v>
      </c>
      <c r="N114" s="14">
        <f t="shared" si="42"/>
        <v>2250</v>
      </c>
      <c r="O114" s="14">
        <f t="shared" si="43"/>
        <v>0</v>
      </c>
    </row>
    <row r="115" spans="1:30">
      <c r="B115" s="91"/>
      <c r="C115" s="14"/>
      <c r="F115" s="91">
        <f t="shared" si="44"/>
        <v>23</v>
      </c>
      <c r="G115" s="93">
        <f t="shared" ref="G115:I116" si="65">SUMIFS($D$38:$D$64,$C$38:$C$64,"&lt;"&amp;$I60,$B$38:$B$64,H$87)</f>
        <v>1125</v>
      </c>
      <c r="H115" s="93">
        <f t="shared" si="65"/>
        <v>0</v>
      </c>
      <c r="I115" s="93">
        <f t="shared" si="65"/>
        <v>0</v>
      </c>
      <c r="J115" s="93">
        <f t="shared" si="38"/>
        <v>226.5</v>
      </c>
      <c r="K115" s="93">
        <f t="shared" si="39"/>
        <v>0</v>
      </c>
      <c r="L115" s="93">
        <f t="shared" si="40"/>
        <v>0</v>
      </c>
      <c r="M115" s="93">
        <f t="shared" si="41"/>
        <v>5851.5</v>
      </c>
      <c r="N115" s="14">
        <f t="shared" si="42"/>
        <v>2250</v>
      </c>
      <c r="O115" s="14">
        <f t="shared" si="43"/>
        <v>0</v>
      </c>
    </row>
    <row r="116" spans="1:30">
      <c r="B116" s="14"/>
      <c r="C116" s="14"/>
      <c r="F116" s="14">
        <f t="shared" si="44"/>
        <v>24</v>
      </c>
      <c r="G116" s="93">
        <f>SUMIFS($D$38:$D$64,$C$38:$C$64,"&lt;"&amp;$I61,$B$38:$B$64,H$87)</f>
        <v>0</v>
      </c>
      <c r="H116" s="93">
        <f t="shared" si="65"/>
        <v>0</v>
      </c>
      <c r="I116" s="93">
        <f t="shared" si="65"/>
        <v>0</v>
      </c>
      <c r="J116" s="93">
        <f t="shared" si="38"/>
        <v>1114.5</v>
      </c>
      <c r="K116" s="93">
        <f t="shared" si="39"/>
        <v>0</v>
      </c>
      <c r="L116" s="93">
        <f t="shared" si="40"/>
        <v>0</v>
      </c>
      <c r="M116" s="93">
        <f t="shared" si="41"/>
        <v>5614.5</v>
      </c>
      <c r="N116" s="14">
        <f t="shared" si="42"/>
        <v>2250</v>
      </c>
      <c r="O116" s="14">
        <f t="shared" si="43"/>
        <v>0</v>
      </c>
    </row>
    <row r="121" ht="15.75" spans="1:30">
      <c r="A121" s="74" t="s">
        <v>81</v>
      </c>
      <c r="B121" s="74" t="s">
        <v>64</v>
      </c>
      <c r="C121" s="74" t="s">
        <v>29</v>
      </c>
      <c r="D121" s="74" t="s">
        <v>32</v>
      </c>
      <c r="E121" s="74" t="s">
        <v>1</v>
      </c>
      <c r="F121" s="74" t="s">
        <v>2</v>
      </c>
      <c r="G121" s="74" t="s">
        <v>3</v>
      </c>
      <c r="H121" s="74" t="s">
        <v>4</v>
      </c>
      <c r="I121" s="74" t="s">
        <v>5</v>
      </c>
      <c r="J121" s="74" t="s">
        <v>6</v>
      </c>
      <c r="K121" s="74" t="s">
        <v>7</v>
      </c>
      <c r="L121" s="74" t="s">
        <v>8</v>
      </c>
      <c r="M121" s="74" t="s">
        <v>9</v>
      </c>
      <c r="N121" s="74" t="s">
        <v>10</v>
      </c>
      <c r="O121" s="74" t="s">
        <v>11</v>
      </c>
      <c r="P121" s="74" t="s">
        <v>12</v>
      </c>
      <c r="Q121" s="74" t="s">
        <v>13</v>
      </c>
      <c r="R121" s="74" t="s">
        <v>14</v>
      </c>
      <c r="S121" s="74" t="s">
        <v>15</v>
      </c>
      <c r="T121" s="74" t="s">
        <v>16</v>
      </c>
      <c r="U121" s="74" t="s">
        <v>17</v>
      </c>
      <c r="V121" s="74" t="s">
        <v>18</v>
      </c>
      <c r="W121" s="74" t="s">
        <v>19</v>
      </c>
      <c r="X121" s="74" t="s">
        <v>20</v>
      </c>
      <c r="Y121" s="74" t="s">
        <v>21</v>
      </c>
      <c r="Z121" s="74" t="s">
        <v>22</v>
      </c>
      <c r="AA121" s="74" t="s">
        <v>23</v>
      </c>
      <c r="AB121" s="74" t="s">
        <v>24</v>
      </c>
    </row>
    <row r="122" ht="15.75" spans="1:30">
      <c r="A122" s="75" t="str">
        <f>'0.输入区'!A61</f>
        <v>G3</v>
      </c>
      <c r="B122" s="75">
        <f>'0.输入区'!B61</f>
        <v>1</v>
      </c>
      <c r="C122" s="75">
        <f>'0.输入区'!C61</f>
        <v>4</v>
      </c>
      <c r="D122" s="75">
        <f>'0.输入区'!D61</f>
        <v>15</v>
      </c>
      <c r="E122" s="75">
        <f>'0.输入区'!E61</f>
        <v>984</v>
      </c>
      <c r="F122" s="75">
        <f>'0.输入区'!F61</f>
        <v>966</v>
      </c>
      <c r="G122" s="75">
        <f>'0.输入区'!G61</f>
        <v>942</v>
      </c>
      <c r="H122" s="75">
        <f>'0.输入区'!H61</f>
        <v>918</v>
      </c>
      <c r="I122" s="75">
        <f>'0.输入区'!I61</f>
        <v>894</v>
      </c>
      <c r="J122" s="75">
        <f>'0.输入区'!J61</f>
        <v>885</v>
      </c>
      <c r="K122" s="75">
        <f>'0.输入区'!K61</f>
        <v>906</v>
      </c>
      <c r="L122" s="75">
        <f>'0.输入区'!L61</f>
        <v>966</v>
      </c>
      <c r="M122" s="75">
        <f>'0.输入区'!M61</f>
        <v>1059</v>
      </c>
      <c r="N122" s="75">
        <f>'0.输入区'!N61</f>
        <v>1170</v>
      </c>
      <c r="O122" s="75">
        <f>'0.输入区'!O61</f>
        <v>1275</v>
      </c>
      <c r="P122" s="75">
        <f>'0.输入区'!P61</f>
        <v>1350</v>
      </c>
      <c r="Q122" s="75">
        <f>'0.输入区'!Q61</f>
        <v>1392</v>
      </c>
      <c r="R122" s="75">
        <f>'0.输入区'!R61</f>
        <v>1404</v>
      </c>
      <c r="S122" s="75">
        <f>'0.输入区'!S61</f>
        <v>1383</v>
      </c>
      <c r="T122" s="75">
        <f>'0.输入区'!T61</f>
        <v>1329</v>
      </c>
      <c r="U122" s="75">
        <f>'0.输入区'!U61</f>
        <v>1254</v>
      </c>
      <c r="V122" s="75">
        <f>'0.输入区'!V61</f>
        <v>1170</v>
      </c>
      <c r="W122" s="75">
        <f>'0.输入区'!W61</f>
        <v>1098</v>
      </c>
      <c r="X122" s="75">
        <f>'0.输入区'!X61</f>
        <v>1053</v>
      </c>
      <c r="Y122" s="75">
        <f>'0.输入区'!Y61</f>
        <v>1041</v>
      </c>
      <c r="Z122" s="75">
        <f>'0.输入区'!Z61</f>
        <v>1053</v>
      </c>
      <c r="AA122" s="75">
        <f>'0.输入区'!AA61</f>
        <v>1098</v>
      </c>
      <c r="AB122" s="75">
        <f>'0.输入区'!AB61</f>
        <v>1152</v>
      </c>
    </row>
    <row r="123" ht="15.75" spans="1:30">
      <c r="A123" s="75">
        <f>'0.输入区'!A62</f>
        <v>0</v>
      </c>
      <c r="B123" s="75">
        <f>'0.输入区'!B62</f>
        <v>0</v>
      </c>
      <c r="C123" s="75">
        <f>'0.输入区'!C62</f>
        <v>0</v>
      </c>
      <c r="D123" s="75">
        <f>'0.输入区'!D62</f>
        <v>0</v>
      </c>
      <c r="E123" s="75">
        <f>'0.输入区'!E62</f>
        <v>0</v>
      </c>
      <c r="F123" s="75">
        <f>'0.输入区'!F62</f>
        <v>0</v>
      </c>
      <c r="G123" s="75">
        <f>'0.输入区'!G62</f>
        <v>0</v>
      </c>
      <c r="H123" s="75">
        <f>'0.输入区'!H62</f>
        <v>0</v>
      </c>
      <c r="I123" s="75">
        <f>'0.输入区'!I62</f>
        <v>0</v>
      </c>
      <c r="J123" s="75">
        <f>'0.输入区'!J62</f>
        <v>0</v>
      </c>
      <c r="K123" s="75">
        <f>'0.输入区'!K62</f>
        <v>0</v>
      </c>
      <c r="L123" s="75">
        <f>'0.输入区'!L62</f>
        <v>0</v>
      </c>
      <c r="M123" s="75">
        <f>'0.输入区'!M62</f>
        <v>0</v>
      </c>
      <c r="N123" s="75">
        <f>'0.输入区'!N62</f>
        <v>0</v>
      </c>
      <c r="O123" s="75">
        <f>'0.输入区'!O62</f>
        <v>0</v>
      </c>
      <c r="P123" s="75">
        <f>'0.输入区'!P62</f>
        <v>0</v>
      </c>
      <c r="Q123" s="75">
        <f>'0.输入区'!Q62</f>
        <v>0</v>
      </c>
      <c r="R123" s="75">
        <f>'0.输入区'!R62</f>
        <v>0</v>
      </c>
      <c r="S123" s="75">
        <f>'0.输入区'!S62</f>
        <v>0</v>
      </c>
      <c r="T123" s="75">
        <f>'0.输入区'!T62</f>
        <v>0</v>
      </c>
      <c r="U123" s="75">
        <f>'0.输入区'!U62</f>
        <v>0</v>
      </c>
      <c r="V123" s="75">
        <f>'0.输入区'!V62</f>
        <v>0</v>
      </c>
      <c r="W123" s="75">
        <f>'0.输入区'!W62</f>
        <v>0</v>
      </c>
      <c r="X123" s="75">
        <f>'0.输入区'!X62</f>
        <v>0</v>
      </c>
      <c r="Y123" s="75">
        <f>'0.输入区'!Y62</f>
        <v>0</v>
      </c>
      <c r="Z123" s="75">
        <f>'0.输入区'!Z62</f>
        <v>0</v>
      </c>
      <c r="AA123" s="75">
        <f>'0.输入区'!AA62</f>
        <v>0</v>
      </c>
      <c r="AB123" s="75">
        <f>'0.输入区'!AB62</f>
        <v>0</v>
      </c>
    </row>
    <row r="124" ht="15.75" spans="1:30">
      <c r="A124" s="75">
        <f>'0.输入区'!A63</f>
        <v>0</v>
      </c>
      <c r="B124" s="75">
        <f>'0.输入区'!B63</f>
        <v>0</v>
      </c>
      <c r="C124" s="75">
        <f>'0.输入区'!C63</f>
        <v>0</v>
      </c>
      <c r="D124" s="75">
        <f>'0.输入区'!D63</f>
        <v>0</v>
      </c>
      <c r="E124" s="75">
        <f>'0.输入区'!E63</f>
        <v>0</v>
      </c>
      <c r="F124" s="75">
        <f>'0.输入区'!F63</f>
        <v>0</v>
      </c>
      <c r="G124" s="75">
        <f>'0.输入区'!G63</f>
        <v>0</v>
      </c>
      <c r="H124" s="75">
        <f>'0.输入区'!H63</f>
        <v>0</v>
      </c>
      <c r="I124" s="75">
        <f>'0.输入区'!I63</f>
        <v>0</v>
      </c>
      <c r="J124" s="75">
        <f>'0.输入区'!J63</f>
        <v>0</v>
      </c>
      <c r="K124" s="75">
        <f>'0.输入区'!K63</f>
        <v>0</v>
      </c>
      <c r="L124" s="75">
        <f>'0.输入区'!L63</f>
        <v>0</v>
      </c>
      <c r="M124" s="75">
        <f>'0.输入区'!M63</f>
        <v>0</v>
      </c>
      <c r="N124" s="75">
        <f>'0.输入区'!N63</f>
        <v>0</v>
      </c>
      <c r="O124" s="75">
        <f>'0.输入区'!O63</f>
        <v>0</v>
      </c>
      <c r="P124" s="75">
        <f>'0.输入区'!P63</f>
        <v>0</v>
      </c>
      <c r="Q124" s="75">
        <f>'0.输入区'!Q63</f>
        <v>0</v>
      </c>
      <c r="R124" s="75">
        <f>'0.输入区'!R63</f>
        <v>0</v>
      </c>
      <c r="S124" s="75">
        <f>'0.输入区'!S63</f>
        <v>0</v>
      </c>
      <c r="T124" s="75">
        <f>'0.输入区'!T63</f>
        <v>0</v>
      </c>
      <c r="U124" s="75">
        <f>'0.输入区'!U63</f>
        <v>0</v>
      </c>
      <c r="V124" s="75">
        <f>'0.输入区'!V63</f>
        <v>0</v>
      </c>
      <c r="W124" s="75">
        <f>'0.输入区'!W63</f>
        <v>0</v>
      </c>
      <c r="X124" s="75">
        <f>'0.输入区'!X63</f>
        <v>0</v>
      </c>
      <c r="Y124" s="75">
        <f>'0.输入区'!Y63</f>
        <v>0</v>
      </c>
      <c r="Z124" s="75">
        <f>'0.输入区'!Z63</f>
        <v>0</v>
      </c>
      <c r="AA124" s="75">
        <f>'0.输入区'!AA63</f>
        <v>0</v>
      </c>
      <c r="AB124" s="75">
        <f>'0.输入区'!AB63</f>
        <v>0</v>
      </c>
    </row>
    <row r="125" spans="1:30">
      <c r="A125">
        <f>'0.输入区'!A64</f>
        <v>0</v>
      </c>
      <c r="B125">
        <f>'0.输入区'!B64</f>
        <v>0</v>
      </c>
      <c r="C125">
        <f>'0.输入区'!C64</f>
        <v>0</v>
      </c>
      <c r="D125">
        <f>'0.输入区'!D64</f>
        <v>0</v>
      </c>
      <c r="E125">
        <f>'0.输入区'!E64</f>
        <v>0</v>
      </c>
      <c r="F125">
        <f>'0.输入区'!F64</f>
        <v>0</v>
      </c>
      <c r="G125">
        <f>'0.输入区'!G64</f>
        <v>0</v>
      </c>
      <c r="H125">
        <f>'0.输入区'!H64</f>
        <v>0</v>
      </c>
      <c r="I125">
        <f>'0.输入区'!I64</f>
        <v>0</v>
      </c>
      <c r="J125" s="15">
        <f>'0.输入区'!J64</f>
        <v>0</v>
      </c>
      <c r="K125">
        <f>'0.输入区'!K64</f>
        <v>0</v>
      </c>
      <c r="L125">
        <f>'0.输入区'!L64</f>
        <v>0</v>
      </c>
      <c r="M125">
        <f>'0.输入区'!M64</f>
        <v>0</v>
      </c>
      <c r="N125">
        <f>'0.输入区'!N64</f>
        <v>0</v>
      </c>
      <c r="O125">
        <f>'0.输入区'!O64</f>
        <v>0</v>
      </c>
      <c r="P125">
        <f>'0.输入区'!P64</f>
        <v>0</v>
      </c>
      <c r="Q125">
        <f>'0.输入区'!Q64</f>
        <v>0</v>
      </c>
      <c r="R125">
        <f>'0.输入区'!R64</f>
        <v>0</v>
      </c>
      <c r="S125">
        <f>'0.输入区'!S64</f>
        <v>0</v>
      </c>
      <c r="T125">
        <f>'0.输入区'!T64</f>
        <v>0</v>
      </c>
      <c r="U125">
        <f>'0.输入区'!U64</f>
        <v>0</v>
      </c>
      <c r="V125">
        <f>'0.输入区'!V64</f>
        <v>0</v>
      </c>
      <c r="W125">
        <f>'0.输入区'!W64</f>
        <v>0</v>
      </c>
      <c r="X125">
        <f>'0.输入区'!X64</f>
        <v>0</v>
      </c>
      <c r="Y125">
        <f>'0.输入区'!Y64</f>
        <v>0</v>
      </c>
      <c r="Z125">
        <f>'0.输入区'!Z64</f>
        <v>0</v>
      </c>
      <c r="AA125">
        <f>'0.输入区'!AA64</f>
        <v>0</v>
      </c>
      <c r="AB125">
        <f>'0.输入区'!AB64</f>
        <v>0</v>
      </c>
    </row>
    <row r="127" ht="15.75" spans="1:30">
      <c r="A127" s="74" t="s">
        <v>83</v>
      </c>
      <c r="B127" s="74" t="s">
        <v>64</v>
      </c>
      <c r="C127" s="74" t="s">
        <v>84</v>
      </c>
      <c r="D127" s="74" t="s">
        <v>29</v>
      </c>
      <c r="E127" s="74" t="s">
        <v>32</v>
      </c>
      <c r="F127" s="74" t="s">
        <v>51</v>
      </c>
      <c r="G127" s="74" t="s">
        <v>1</v>
      </c>
      <c r="H127" s="74" t="s">
        <v>2</v>
      </c>
      <c r="I127" s="74" t="s">
        <v>3</v>
      </c>
      <c r="J127" s="74" t="s">
        <v>4</v>
      </c>
      <c r="K127" s="74" t="s">
        <v>5</v>
      </c>
      <c r="L127" s="74" t="s">
        <v>6</v>
      </c>
      <c r="M127" s="74" t="s">
        <v>7</v>
      </c>
      <c r="N127" s="74" t="s">
        <v>8</v>
      </c>
      <c r="O127" s="74" t="s">
        <v>9</v>
      </c>
      <c r="P127" s="74" t="s">
        <v>10</v>
      </c>
      <c r="Q127" s="74" t="s">
        <v>11</v>
      </c>
      <c r="R127" s="74" t="s">
        <v>12</v>
      </c>
      <c r="S127" s="74" t="s">
        <v>13</v>
      </c>
      <c r="T127" s="74" t="s">
        <v>14</v>
      </c>
      <c r="U127" s="74" t="s">
        <v>15</v>
      </c>
      <c r="V127" s="74" t="s">
        <v>16</v>
      </c>
      <c r="W127" s="74" t="s">
        <v>17</v>
      </c>
      <c r="X127" s="74" t="s">
        <v>18</v>
      </c>
      <c r="Y127" s="74" t="s">
        <v>19</v>
      </c>
      <c r="Z127" s="74" t="s">
        <v>20</v>
      </c>
      <c r="AA127" s="74" t="s">
        <v>21</v>
      </c>
      <c r="AB127" s="74" t="s">
        <v>22</v>
      </c>
      <c r="AC127" s="74" t="s">
        <v>23</v>
      </c>
      <c r="AD127" s="74" t="s">
        <v>24</v>
      </c>
    </row>
    <row r="128" ht="15.75" spans="1:30">
      <c r="A128" s="75" t="str">
        <f>'0.输入区'!A68</f>
        <v>D1</v>
      </c>
      <c r="B128" s="75">
        <f>'0.输入区'!B68</f>
        <v>1</v>
      </c>
      <c r="C128" s="75">
        <f>'0.输入区'!C68</f>
        <v>0</v>
      </c>
      <c r="D128" s="75">
        <f>'0.输入区'!D68</f>
        <v>5</v>
      </c>
      <c r="E128" s="75">
        <f>'0.输入区'!E68</f>
        <v>15</v>
      </c>
      <c r="F128" s="75">
        <f>'0.输入区'!F68</f>
        <v>200</v>
      </c>
      <c r="G128" s="75">
        <f>'0.输入区'!G68</f>
        <v>1926</v>
      </c>
      <c r="H128" s="75">
        <f>'0.输入区'!H68</f>
        <v>1917</v>
      </c>
      <c r="I128" s="75">
        <f>'0.输入区'!I68</f>
        <v>1908</v>
      </c>
      <c r="J128" s="75">
        <f>'0.输入区'!J68</f>
        <v>1902</v>
      </c>
      <c r="K128" s="75">
        <f>'0.输入区'!K68</f>
        <v>1911</v>
      </c>
      <c r="L128" s="75">
        <f>'0.输入区'!L68</f>
        <v>1935</v>
      </c>
      <c r="M128" s="75">
        <f>'0.输入区'!M68</f>
        <v>1965</v>
      </c>
      <c r="N128" s="75">
        <f>'0.输入区'!N68</f>
        <v>1986</v>
      </c>
      <c r="O128" s="75">
        <f>'0.输入区'!O68</f>
        <v>1998</v>
      </c>
      <c r="P128" s="75">
        <f>'0.输入区'!P68</f>
        <v>2007</v>
      </c>
      <c r="Q128" s="75">
        <f>'0.输入区'!Q68</f>
        <v>2004</v>
      </c>
      <c r="R128" s="75">
        <f>'0.输入区'!R68</f>
        <v>1992</v>
      </c>
      <c r="S128" s="75">
        <f>'0.输入区'!S68</f>
        <v>1977</v>
      </c>
      <c r="T128" s="75">
        <f>'0.输入区'!T68</f>
        <v>1974</v>
      </c>
      <c r="U128" s="75">
        <f>'0.输入区'!U68</f>
        <v>1992</v>
      </c>
      <c r="V128" s="75">
        <f>'0.输入区'!V68</f>
        <v>2028</v>
      </c>
      <c r="W128" s="75">
        <f>'0.输入区'!W68</f>
        <v>2079</v>
      </c>
      <c r="X128" s="75">
        <f>'0.输入区'!X68</f>
        <v>2124</v>
      </c>
      <c r="Y128" s="75">
        <f>'0.输入区'!Y68</f>
        <v>2154</v>
      </c>
      <c r="Z128" s="75">
        <f>'0.输入区'!Z68</f>
        <v>2154</v>
      </c>
      <c r="AA128" s="75">
        <f>'0.输入区'!AA68</f>
        <v>2133</v>
      </c>
      <c r="AB128" s="75">
        <f>'0.输入区'!AB68</f>
        <v>2097</v>
      </c>
      <c r="AC128" s="75">
        <f>'0.输入区'!AC68</f>
        <v>2049</v>
      </c>
      <c r="AD128" s="75">
        <f>'0.输入区'!AD68</f>
        <v>2013</v>
      </c>
    </row>
    <row r="129" ht="15.75" spans="1:30">
      <c r="A129" s="75" t="str">
        <f>'0.输入区'!A69</f>
        <v>D2</v>
      </c>
      <c r="B129" s="75">
        <f>'0.输入区'!B69</f>
        <v>1</v>
      </c>
      <c r="C129" s="75">
        <f>'0.输入区'!C69</f>
        <v>0</v>
      </c>
      <c r="D129" s="75">
        <f>'0.输入区'!D69</f>
        <v>2</v>
      </c>
      <c r="E129" s="75">
        <f>'0.输入区'!E69</f>
        <v>15</v>
      </c>
      <c r="F129" s="75">
        <f>'0.输入区'!F69</f>
        <v>350</v>
      </c>
      <c r="G129" s="75">
        <f>'0.输入区'!G69</f>
        <v>3428.25</v>
      </c>
      <c r="H129" s="75">
        <f>'0.输入区'!H69</f>
        <v>3428.25</v>
      </c>
      <c r="I129" s="75">
        <f>'0.输入区'!I69</f>
        <v>3423</v>
      </c>
      <c r="J129" s="75">
        <f>'0.输入区'!J69</f>
        <v>3417.75</v>
      </c>
      <c r="K129" s="75">
        <f>'0.输入区'!K69</f>
        <v>3428.25</v>
      </c>
      <c r="L129" s="75">
        <f>'0.输入区'!L69</f>
        <v>3449.25</v>
      </c>
      <c r="M129" s="75">
        <f>'0.输入区'!M69</f>
        <v>3475.5</v>
      </c>
      <c r="N129" s="75">
        <f>'0.输入区'!N69</f>
        <v>3491.25</v>
      </c>
      <c r="O129" s="75">
        <f>'0.输入区'!O69</f>
        <v>3501.75</v>
      </c>
      <c r="P129" s="75">
        <f>'0.输入区'!P69</f>
        <v>3512.25</v>
      </c>
      <c r="Q129" s="75">
        <f>'0.输入区'!Q69</f>
        <v>3507</v>
      </c>
      <c r="R129" s="75">
        <f>'0.输入区'!R69</f>
        <v>3491.25</v>
      </c>
      <c r="S129" s="75">
        <f>'0.输入区'!S69</f>
        <v>3459.75</v>
      </c>
      <c r="T129" s="75">
        <f>'0.输入区'!T69</f>
        <v>3459.75</v>
      </c>
      <c r="U129" s="75">
        <f>'0.输入区'!U69</f>
        <v>3486</v>
      </c>
      <c r="V129" s="75">
        <f>'0.输入区'!V69</f>
        <v>3549</v>
      </c>
      <c r="W129" s="75">
        <f>'0.输入区'!W69</f>
        <v>3638.25</v>
      </c>
      <c r="X129" s="75">
        <f>'0.输入区'!X69</f>
        <v>3717</v>
      </c>
      <c r="Y129" s="75">
        <f>'0.输入区'!Y69</f>
        <v>3769.5</v>
      </c>
      <c r="Z129" s="75">
        <f>'0.输入区'!Z69</f>
        <v>3774.75</v>
      </c>
      <c r="AA129" s="75">
        <f>'0.输入区'!AA69</f>
        <v>3738</v>
      </c>
      <c r="AB129" s="75">
        <f>'0.输入区'!AB69</f>
        <v>3664.5</v>
      </c>
      <c r="AC129" s="75">
        <f>'0.输入区'!AC69</f>
        <v>3575.25</v>
      </c>
      <c r="AD129" s="75">
        <f>'0.输入区'!AD69</f>
        <v>3501.75</v>
      </c>
    </row>
    <row r="130" ht="15.75" spans="1:30">
      <c r="A130" s="75" t="str">
        <f>'0.输入区'!A70</f>
        <v>D3</v>
      </c>
      <c r="B130" s="75">
        <f>'0.输入区'!B70</f>
        <v>1</v>
      </c>
      <c r="C130" s="75">
        <f>'0.输入区'!C70</f>
        <v>0</v>
      </c>
      <c r="D130" s="75">
        <f>'0.输入区'!D70</f>
        <v>3</v>
      </c>
      <c r="E130" s="75">
        <f>'0.输入区'!E70</f>
        <v>15</v>
      </c>
      <c r="F130" s="75">
        <f>'0.输入区'!F70</f>
        <v>350</v>
      </c>
      <c r="G130" s="75">
        <f>'0.输入区'!G70</f>
        <v>3428.25</v>
      </c>
      <c r="H130" s="75">
        <f>'0.输入区'!H70</f>
        <v>3428.25</v>
      </c>
      <c r="I130" s="75">
        <f>'0.输入区'!I70</f>
        <v>3423</v>
      </c>
      <c r="J130" s="75">
        <f>'0.输入区'!J70</f>
        <v>3417.75</v>
      </c>
      <c r="K130" s="75">
        <f>'0.输入区'!K70</f>
        <v>3428.25</v>
      </c>
      <c r="L130" s="75">
        <f>'0.输入区'!L70</f>
        <v>3449.25</v>
      </c>
      <c r="M130" s="75">
        <f>'0.输入区'!M70</f>
        <v>3475.5</v>
      </c>
      <c r="N130" s="75">
        <f>'0.输入区'!N70</f>
        <v>3491.25</v>
      </c>
      <c r="O130" s="75">
        <f>'0.输入区'!O70</f>
        <v>3501.75</v>
      </c>
      <c r="P130" s="75">
        <f>'0.输入区'!P70</f>
        <v>3512.25</v>
      </c>
      <c r="Q130" s="75">
        <f>'0.输入区'!Q70</f>
        <v>3507</v>
      </c>
      <c r="R130" s="75">
        <f>'0.输入区'!R70</f>
        <v>3491.25</v>
      </c>
      <c r="S130" s="75">
        <f>'0.输入区'!S70</f>
        <v>3459.75</v>
      </c>
      <c r="T130" s="75">
        <f>'0.输入区'!T70</f>
        <v>3459.75</v>
      </c>
      <c r="U130" s="75">
        <f>'0.输入区'!U70</f>
        <v>3486</v>
      </c>
      <c r="V130" s="75">
        <f>'0.输入区'!V70</f>
        <v>3549</v>
      </c>
      <c r="W130" s="75">
        <f>'0.输入区'!W70</f>
        <v>3638.25</v>
      </c>
      <c r="X130" s="75">
        <f>'0.输入区'!X70</f>
        <v>3717</v>
      </c>
      <c r="Y130" s="75">
        <f>'0.输入区'!Y70</f>
        <v>3769.5</v>
      </c>
      <c r="Z130" s="75">
        <f>'0.输入区'!Z70</f>
        <v>3774.75</v>
      </c>
      <c r="AA130" s="75">
        <f>'0.输入区'!AA70</f>
        <v>3738</v>
      </c>
      <c r="AB130" s="75">
        <f>'0.输入区'!AB70</f>
        <v>3664.5</v>
      </c>
      <c r="AC130" s="75">
        <f>'0.输入区'!AC70</f>
        <v>3575.25</v>
      </c>
      <c r="AD130" s="75">
        <f>'0.输入区'!AD70</f>
        <v>3501.75</v>
      </c>
    </row>
    <row r="131" ht="15.75" spans="1:30">
      <c r="A131" s="75" t="str">
        <f>'0.输入区'!A71</f>
        <v>D4(虚拟负荷）</v>
      </c>
      <c r="B131" s="75">
        <f>'0.输入区'!B71</f>
        <v>0</v>
      </c>
      <c r="C131" s="75">
        <f>'0.输入区'!C71</f>
        <v>0</v>
      </c>
      <c r="D131" s="75">
        <f>'0.输入区'!D71</f>
        <v>2</v>
      </c>
      <c r="E131" s="75">
        <f>'0.输入区'!E71</f>
        <v>1</v>
      </c>
      <c r="F131" s="75">
        <f>'0.输入区'!F71</f>
        <v>0</v>
      </c>
      <c r="G131" s="75">
        <f>'0.输入区'!G71</f>
        <v>0</v>
      </c>
      <c r="H131" s="75">
        <f>'0.输入区'!H71</f>
        <v>0</v>
      </c>
      <c r="I131" s="75">
        <f>'0.输入区'!I71</f>
        <v>0</v>
      </c>
      <c r="J131" s="75">
        <f>'0.输入区'!J71</f>
        <v>0</v>
      </c>
      <c r="K131" s="75">
        <f>'0.输入区'!K71</f>
        <v>0</v>
      </c>
      <c r="L131" s="75">
        <f>'0.输入区'!L71</f>
        <v>0</v>
      </c>
      <c r="M131" s="75">
        <f>'0.输入区'!M71</f>
        <v>0</v>
      </c>
      <c r="N131" s="75">
        <f>'0.输入区'!N71</f>
        <v>0</v>
      </c>
      <c r="O131" s="75">
        <f>'0.输入区'!O71</f>
        <v>0</v>
      </c>
      <c r="P131" s="75">
        <f>'0.输入区'!P71</f>
        <v>0</v>
      </c>
      <c r="Q131" s="75">
        <f>'0.输入区'!Q71</f>
        <v>0</v>
      </c>
      <c r="R131" s="75">
        <f>'0.输入区'!R71</f>
        <v>0</v>
      </c>
      <c r="S131" s="75">
        <f>'0.输入区'!S71</f>
        <v>0</v>
      </c>
      <c r="T131" s="75">
        <f>'0.输入区'!T71</f>
        <v>0</v>
      </c>
      <c r="U131" s="75">
        <f>'0.输入区'!U71</f>
        <v>0</v>
      </c>
      <c r="V131" s="75">
        <f>'0.输入区'!V71</f>
        <v>0</v>
      </c>
      <c r="W131" s="75">
        <f>'0.输入区'!W71</f>
        <v>0</v>
      </c>
      <c r="X131" s="75">
        <f>'0.输入区'!X71</f>
        <v>0</v>
      </c>
      <c r="Y131" s="75">
        <f>'0.输入区'!Y71</f>
        <v>0</v>
      </c>
      <c r="Z131" s="75">
        <f>'0.输入区'!Z71</f>
        <v>0</v>
      </c>
      <c r="AA131" s="75">
        <f>'0.输入区'!AA71</f>
        <v>0</v>
      </c>
      <c r="AB131" s="75">
        <f>'0.输入区'!AB71</f>
        <v>0</v>
      </c>
      <c r="AC131" s="75">
        <f>'0.输入区'!AC71</f>
        <v>0</v>
      </c>
      <c r="AD131" s="75">
        <f>'0.输入区'!AD71</f>
        <v>0</v>
      </c>
    </row>
    <row r="132" ht="15.75" spans="1:30">
      <c r="A132" s="75">
        <f>'0.输入区'!A72</f>
        <v>0</v>
      </c>
      <c r="B132" s="75">
        <f>'0.输入区'!B72</f>
        <v>0</v>
      </c>
      <c r="C132" s="75">
        <f>'0.输入区'!C72</f>
        <v>0</v>
      </c>
      <c r="D132" s="75">
        <f>'0.输入区'!D72</f>
        <v>0</v>
      </c>
      <c r="E132" s="75">
        <f>'0.输入区'!E72</f>
        <v>0</v>
      </c>
      <c r="F132" s="75">
        <f>'0.输入区'!F72</f>
        <v>0</v>
      </c>
      <c r="G132" s="75">
        <f>'0.输入区'!G72</f>
        <v>0</v>
      </c>
      <c r="H132" s="75">
        <f>'0.输入区'!H72</f>
        <v>0</v>
      </c>
      <c r="I132" s="75">
        <f>'0.输入区'!I72</f>
        <v>0</v>
      </c>
      <c r="J132" s="75">
        <f>'0.输入区'!J72</f>
        <v>0</v>
      </c>
      <c r="K132" s="75">
        <f>'0.输入区'!K72</f>
        <v>0</v>
      </c>
      <c r="L132" s="75">
        <f>'0.输入区'!L72</f>
        <v>0</v>
      </c>
      <c r="M132" s="75">
        <f>'0.输入区'!M72</f>
        <v>0</v>
      </c>
      <c r="N132" s="75">
        <f>'0.输入区'!N72</f>
        <v>0</v>
      </c>
      <c r="O132" s="75">
        <f>'0.输入区'!O72</f>
        <v>0</v>
      </c>
      <c r="P132" s="75">
        <f>'0.输入区'!P72</f>
        <v>0</v>
      </c>
      <c r="Q132" s="75">
        <f>'0.输入区'!Q72</f>
        <v>0</v>
      </c>
      <c r="R132" s="75">
        <f>'0.输入区'!R72</f>
        <v>0</v>
      </c>
      <c r="S132" s="75">
        <f>'0.输入区'!S72</f>
        <v>0</v>
      </c>
      <c r="T132" s="75">
        <f>'0.输入区'!T72</f>
        <v>0</v>
      </c>
      <c r="U132" s="75">
        <f>'0.输入区'!U72</f>
        <v>0</v>
      </c>
      <c r="V132" s="75">
        <f>'0.输入区'!V72</f>
        <v>0</v>
      </c>
      <c r="W132" s="75">
        <f>'0.输入区'!W72</f>
        <v>0</v>
      </c>
      <c r="X132" s="75">
        <f>'0.输入区'!X72</f>
        <v>0</v>
      </c>
      <c r="Y132" s="75">
        <f>'0.输入区'!Y72</f>
        <v>0</v>
      </c>
      <c r="Z132" s="75">
        <f>'0.输入区'!Z72</f>
        <v>0</v>
      </c>
      <c r="AA132" s="75">
        <f>'0.输入区'!AA72</f>
        <v>0</v>
      </c>
      <c r="AB132" s="75">
        <f>'0.输入区'!AB72</f>
        <v>0</v>
      </c>
      <c r="AC132" s="75">
        <f>'0.输入区'!AC72</f>
        <v>0</v>
      </c>
      <c r="AD132" s="75">
        <f>'0.输入区'!AD72</f>
        <v>0</v>
      </c>
    </row>
    <row r="133" ht="15.75" spans="1:30">
      <c r="A133" s="75">
        <f>'0.输入区'!A73</f>
        <v>0</v>
      </c>
      <c r="B133" s="75">
        <f>'0.输入区'!B73</f>
        <v>0</v>
      </c>
      <c r="C133" s="75">
        <f>'0.输入区'!C73</f>
        <v>0</v>
      </c>
      <c r="D133" s="75">
        <f>'0.输入区'!D73</f>
        <v>0</v>
      </c>
      <c r="E133" s="75">
        <f>'0.输入区'!E73</f>
        <v>0</v>
      </c>
      <c r="F133" s="75">
        <f>'0.输入区'!F73</f>
        <v>0</v>
      </c>
      <c r="G133" s="75">
        <f>'0.输入区'!G73</f>
        <v>0</v>
      </c>
      <c r="H133" s="75">
        <f>'0.输入区'!H73</f>
        <v>0</v>
      </c>
      <c r="I133" s="75">
        <f>'0.输入区'!I73</f>
        <v>0</v>
      </c>
      <c r="J133" s="75">
        <f>'0.输入区'!J73</f>
        <v>0</v>
      </c>
      <c r="K133" s="75">
        <f>'0.输入区'!K73</f>
        <v>0</v>
      </c>
      <c r="L133" s="75">
        <f>'0.输入区'!L73</f>
        <v>0</v>
      </c>
      <c r="M133" s="75">
        <f>'0.输入区'!M73</f>
        <v>0</v>
      </c>
      <c r="N133" s="75">
        <f>'0.输入区'!N73</f>
        <v>0</v>
      </c>
      <c r="O133" s="75">
        <f>'0.输入区'!O73</f>
        <v>0</v>
      </c>
      <c r="P133" s="75">
        <f>'0.输入区'!P73</f>
        <v>0</v>
      </c>
      <c r="Q133" s="75">
        <f>'0.输入区'!Q73</f>
        <v>0</v>
      </c>
      <c r="R133" s="75">
        <f>'0.输入区'!R73</f>
        <v>0</v>
      </c>
      <c r="S133" s="75">
        <f>'0.输入区'!S73</f>
        <v>0</v>
      </c>
      <c r="T133" s="75">
        <f>'0.输入区'!T73</f>
        <v>0</v>
      </c>
      <c r="U133" s="75">
        <f>'0.输入区'!U73</f>
        <v>0</v>
      </c>
      <c r="V133" s="75">
        <f>'0.输入区'!V73</f>
        <v>0</v>
      </c>
      <c r="W133" s="75">
        <f>'0.输入区'!W73</f>
        <v>0</v>
      </c>
      <c r="X133" s="75">
        <f>'0.输入区'!X73</f>
        <v>0</v>
      </c>
      <c r="Y133" s="75">
        <f>'0.输入区'!Y73</f>
        <v>0</v>
      </c>
      <c r="Z133" s="75">
        <f>'0.输入区'!Z73</f>
        <v>0</v>
      </c>
      <c r="AA133" s="75">
        <f>'0.输入区'!AA73</f>
        <v>0</v>
      </c>
      <c r="AB133" s="75">
        <f>'0.输入区'!AB73</f>
        <v>0</v>
      </c>
      <c r="AC133" s="75">
        <f>'0.输入区'!AC73</f>
        <v>0</v>
      </c>
      <c r="AD133" s="75">
        <f>'0.输入区'!AD73</f>
        <v>0</v>
      </c>
    </row>
    <row r="134" ht="15.75" spans="1:30">
      <c r="A134" s="75">
        <f>'0.输入区'!A74</f>
        <v>0</v>
      </c>
      <c r="B134" s="75">
        <f>'0.输入区'!B74</f>
        <v>0</v>
      </c>
      <c r="C134" s="75">
        <f>'0.输入区'!C74</f>
        <v>0</v>
      </c>
      <c r="D134" s="75">
        <f>'0.输入区'!D74</f>
        <v>0</v>
      </c>
      <c r="E134" s="75">
        <f>'0.输入区'!E74</f>
        <v>0</v>
      </c>
      <c r="F134" s="75">
        <f>'0.输入区'!F74</f>
        <v>0</v>
      </c>
      <c r="G134" s="75">
        <f>'0.输入区'!G74</f>
        <v>0</v>
      </c>
      <c r="H134" s="75">
        <f>'0.输入区'!H74</f>
        <v>0</v>
      </c>
      <c r="I134" s="75">
        <f>'0.输入区'!I74</f>
        <v>0</v>
      </c>
      <c r="J134" s="75">
        <f>'0.输入区'!J74</f>
        <v>0</v>
      </c>
      <c r="K134" s="75">
        <f>'0.输入区'!K74</f>
        <v>0</v>
      </c>
      <c r="L134" s="75">
        <f>'0.输入区'!L74</f>
        <v>0</v>
      </c>
      <c r="M134" s="75">
        <f>'0.输入区'!M74</f>
        <v>0</v>
      </c>
      <c r="N134" s="75">
        <f>'0.输入区'!N74</f>
        <v>0</v>
      </c>
      <c r="O134" s="75">
        <f>'0.输入区'!O74</f>
        <v>0</v>
      </c>
      <c r="P134" s="75">
        <f>'0.输入区'!P74</f>
        <v>0</v>
      </c>
      <c r="Q134" s="75">
        <f>'0.输入区'!Q74</f>
        <v>0</v>
      </c>
      <c r="R134" s="75">
        <f>'0.输入区'!R74</f>
        <v>0</v>
      </c>
      <c r="S134" s="75">
        <f>'0.输入区'!S74</f>
        <v>0</v>
      </c>
      <c r="T134" s="75">
        <f>'0.输入区'!T74</f>
        <v>0</v>
      </c>
      <c r="U134" s="75">
        <f>'0.输入区'!U74</f>
        <v>0</v>
      </c>
      <c r="V134" s="75">
        <f>'0.输入区'!V74</f>
        <v>0</v>
      </c>
      <c r="W134" s="75">
        <f>'0.输入区'!W74</f>
        <v>0</v>
      </c>
      <c r="X134" s="75">
        <f>'0.输入区'!X74</f>
        <v>0</v>
      </c>
      <c r="Y134" s="75">
        <f>'0.输入区'!Y74</f>
        <v>0</v>
      </c>
      <c r="Z134" s="75">
        <f>'0.输入区'!Z74</f>
        <v>0</v>
      </c>
      <c r="AA134" s="75">
        <f>'0.输入区'!AA74</f>
        <v>0</v>
      </c>
      <c r="AB134" s="75">
        <f>'0.输入区'!AB74</f>
        <v>0</v>
      </c>
      <c r="AC134" s="75">
        <f>'0.输入区'!AC74</f>
        <v>0</v>
      </c>
      <c r="AD134" s="75">
        <f>'0.输入区'!AD74</f>
        <v>0</v>
      </c>
    </row>
    <row r="135" ht="15.75" spans="1:30">
      <c r="A135" s="75">
        <f>'0.输入区'!A75</f>
        <v>0</v>
      </c>
      <c r="B135" s="75">
        <f>'0.输入区'!B75</f>
        <v>0</v>
      </c>
      <c r="C135" s="75">
        <f>'0.输入区'!C75</f>
        <v>0</v>
      </c>
      <c r="D135" s="75">
        <f>'0.输入区'!D75</f>
        <v>0</v>
      </c>
      <c r="E135" s="75">
        <f>'0.输入区'!E75</f>
        <v>0</v>
      </c>
      <c r="F135" s="75">
        <f>'0.输入区'!F75</f>
        <v>0</v>
      </c>
      <c r="G135" s="75">
        <f>'0.输入区'!G75</f>
        <v>0</v>
      </c>
      <c r="H135" s="75">
        <f>'0.输入区'!H75</f>
        <v>0</v>
      </c>
      <c r="I135" s="75">
        <f>'0.输入区'!I75</f>
        <v>0</v>
      </c>
      <c r="J135" s="75">
        <f>'0.输入区'!J75</f>
        <v>0</v>
      </c>
      <c r="K135" s="75">
        <f>'0.输入区'!K75</f>
        <v>0</v>
      </c>
      <c r="L135" s="75">
        <f>'0.输入区'!L75</f>
        <v>0</v>
      </c>
      <c r="M135" s="75">
        <f>'0.输入区'!M75</f>
        <v>0</v>
      </c>
      <c r="N135" s="75">
        <f>'0.输入区'!N75</f>
        <v>0</v>
      </c>
      <c r="O135" s="75">
        <f>'0.输入区'!O75</f>
        <v>0</v>
      </c>
      <c r="P135" s="75">
        <f>'0.输入区'!P75</f>
        <v>0</v>
      </c>
      <c r="Q135" s="75">
        <f>'0.输入区'!Q75</f>
        <v>0</v>
      </c>
      <c r="R135" s="75">
        <f>'0.输入区'!R75</f>
        <v>0</v>
      </c>
      <c r="S135" s="75">
        <f>'0.输入区'!S75</f>
        <v>0</v>
      </c>
      <c r="T135" s="75">
        <f>'0.输入区'!T75</f>
        <v>0</v>
      </c>
      <c r="U135" s="75">
        <f>'0.输入区'!U75</f>
        <v>0</v>
      </c>
      <c r="V135" s="75">
        <f>'0.输入区'!V75</f>
        <v>0</v>
      </c>
      <c r="W135" s="75">
        <f>'0.输入区'!W75</f>
        <v>0</v>
      </c>
      <c r="X135" s="75">
        <f>'0.输入区'!X75</f>
        <v>0</v>
      </c>
      <c r="Y135" s="75">
        <f>'0.输入区'!Y75</f>
        <v>0</v>
      </c>
      <c r="Z135" s="75">
        <f>'0.输入区'!Z75</f>
        <v>0</v>
      </c>
      <c r="AA135" s="75">
        <f>'0.输入区'!AA75</f>
        <v>0</v>
      </c>
      <c r="AB135" s="75">
        <f>'0.输入区'!AB75</f>
        <v>0</v>
      </c>
      <c r="AC135" s="75">
        <f>'0.输入区'!AC75</f>
        <v>0</v>
      </c>
      <c r="AD135" s="75">
        <f>'0.输入区'!AD75</f>
        <v>0</v>
      </c>
    </row>
    <row r="136" ht="15.75" spans="1:30">
      <c r="A136" s="75">
        <f>'0.输入区'!A76</f>
        <v>0</v>
      </c>
      <c r="B136" s="75">
        <f>'0.输入区'!B76</f>
        <v>0</v>
      </c>
      <c r="C136" s="75">
        <f>'0.输入区'!C76</f>
        <v>0</v>
      </c>
      <c r="D136" s="75">
        <f>'0.输入区'!D76</f>
        <v>0</v>
      </c>
      <c r="E136" s="75">
        <f>'0.输入区'!E76</f>
        <v>0</v>
      </c>
      <c r="F136" s="75">
        <f>'0.输入区'!F76</f>
        <v>0</v>
      </c>
      <c r="G136" s="75">
        <f>'0.输入区'!G76</f>
        <v>0</v>
      </c>
      <c r="H136" s="75">
        <f>'0.输入区'!H76</f>
        <v>0</v>
      </c>
      <c r="I136" s="75">
        <f>'0.输入区'!I76</f>
        <v>0</v>
      </c>
      <c r="J136" s="75">
        <f>'0.输入区'!J76</f>
        <v>0</v>
      </c>
      <c r="K136" s="75">
        <f>'0.输入区'!K76</f>
        <v>0</v>
      </c>
      <c r="L136" s="75">
        <f>'0.输入区'!L76</f>
        <v>0</v>
      </c>
      <c r="M136" s="75">
        <f>'0.输入区'!M76</f>
        <v>0</v>
      </c>
      <c r="N136" s="75">
        <f>'0.输入区'!N76</f>
        <v>0</v>
      </c>
      <c r="O136" s="75">
        <f>'0.输入区'!O76</f>
        <v>0</v>
      </c>
      <c r="P136" s="75">
        <f>'0.输入区'!P76</f>
        <v>0</v>
      </c>
      <c r="Q136" s="75">
        <f>'0.输入区'!Q76</f>
        <v>0</v>
      </c>
      <c r="R136" s="75">
        <f>'0.输入区'!R76</f>
        <v>0</v>
      </c>
      <c r="S136" s="75">
        <f>'0.输入区'!S76</f>
        <v>0</v>
      </c>
      <c r="T136" s="75">
        <f>'0.输入区'!T76</f>
        <v>0</v>
      </c>
      <c r="U136" s="75">
        <f>'0.输入区'!U76</f>
        <v>0</v>
      </c>
      <c r="V136" s="75">
        <f>'0.输入区'!V76</f>
        <v>0</v>
      </c>
      <c r="W136" s="75">
        <f>'0.输入区'!W76</f>
        <v>0</v>
      </c>
      <c r="X136" s="75">
        <f>'0.输入区'!X76</f>
        <v>0</v>
      </c>
      <c r="Y136" s="75">
        <f>'0.输入区'!Y76</f>
        <v>0</v>
      </c>
      <c r="Z136" s="75">
        <f>'0.输入区'!Z76</f>
        <v>0</v>
      </c>
      <c r="AA136" s="75">
        <f>'0.输入区'!AA76</f>
        <v>0</v>
      </c>
      <c r="AB136" s="75">
        <f>'0.输入区'!AB76</f>
        <v>0</v>
      </c>
      <c r="AC136" s="75">
        <f>'0.输入区'!AC76</f>
        <v>0</v>
      </c>
      <c r="AD136" s="75">
        <f>'0.输入区'!AD76</f>
        <v>0</v>
      </c>
    </row>
    <row r="137" ht="15.75" spans="1:30">
      <c r="A137" s="75">
        <f>'0.输入区'!A77</f>
        <v>0</v>
      </c>
      <c r="B137" s="75">
        <f>'0.输入区'!B77</f>
        <v>0</v>
      </c>
      <c r="C137" s="75">
        <f>'0.输入区'!C77</f>
        <v>0</v>
      </c>
      <c r="D137" s="75">
        <f>'0.输入区'!D77</f>
        <v>0</v>
      </c>
      <c r="E137" s="75">
        <f>'0.输入区'!E77</f>
        <v>0</v>
      </c>
      <c r="F137" s="75">
        <f>'0.输入区'!F77</f>
        <v>0</v>
      </c>
      <c r="G137" s="75">
        <f>'0.输入区'!G77</f>
        <v>0</v>
      </c>
      <c r="H137" s="75">
        <f>'0.输入区'!H77</f>
        <v>0</v>
      </c>
      <c r="I137" s="75">
        <f>'0.输入区'!I77</f>
        <v>0</v>
      </c>
      <c r="J137" s="75">
        <f>'0.输入区'!J77</f>
        <v>0</v>
      </c>
      <c r="K137" s="75">
        <f>'0.输入区'!K77</f>
        <v>0</v>
      </c>
      <c r="L137" s="75">
        <f>'0.输入区'!L77</f>
        <v>0</v>
      </c>
      <c r="M137" s="75">
        <f>'0.输入区'!M77</f>
        <v>0</v>
      </c>
      <c r="N137" s="75">
        <f>'0.输入区'!N77</f>
        <v>0</v>
      </c>
      <c r="O137" s="75">
        <f>'0.输入区'!O77</f>
        <v>0</v>
      </c>
      <c r="P137" s="75">
        <f>'0.输入区'!P77</f>
        <v>0</v>
      </c>
      <c r="Q137" s="75">
        <f>'0.输入区'!Q77</f>
        <v>0</v>
      </c>
      <c r="R137" s="75">
        <f>'0.输入区'!R77</f>
        <v>0</v>
      </c>
      <c r="S137" s="75">
        <f>'0.输入区'!S77</f>
        <v>0</v>
      </c>
      <c r="T137" s="75">
        <f>'0.输入区'!T77</f>
        <v>0</v>
      </c>
      <c r="U137" s="75">
        <f>'0.输入区'!U77</f>
        <v>0</v>
      </c>
      <c r="V137" s="75">
        <f>'0.输入区'!V77</f>
        <v>0</v>
      </c>
      <c r="W137" s="75">
        <f>'0.输入区'!W77</f>
        <v>0</v>
      </c>
      <c r="X137" s="75">
        <f>'0.输入区'!X77</f>
        <v>0</v>
      </c>
      <c r="Y137" s="75">
        <f>'0.输入区'!Y77</f>
        <v>0</v>
      </c>
      <c r="Z137" s="75">
        <f>'0.输入区'!Z77</f>
        <v>0</v>
      </c>
      <c r="AA137" s="75">
        <f>'0.输入区'!AA77</f>
        <v>0</v>
      </c>
      <c r="AB137" s="75">
        <f>'0.输入区'!AB77</f>
        <v>0</v>
      </c>
      <c r="AC137" s="75">
        <f>'0.输入区'!AC77</f>
        <v>0</v>
      </c>
      <c r="AD137" s="75">
        <f>'0.输入区'!AD77</f>
        <v>0</v>
      </c>
    </row>
    <row r="138" ht="15.75" spans="1:30">
      <c r="A138" s="75">
        <f>'0.输入区'!A78</f>
        <v>0</v>
      </c>
      <c r="B138" s="75">
        <f>'0.输入区'!B78</f>
        <v>0</v>
      </c>
      <c r="C138" s="75">
        <f>'0.输入区'!C78</f>
        <v>0</v>
      </c>
      <c r="D138" s="75">
        <f>'0.输入区'!D78</f>
        <v>0</v>
      </c>
      <c r="E138" s="75">
        <f>'0.输入区'!E78</f>
        <v>0</v>
      </c>
      <c r="F138" s="75">
        <f>'0.输入区'!F78</f>
        <v>0</v>
      </c>
      <c r="G138" s="75">
        <f>'0.输入区'!G78</f>
        <v>0</v>
      </c>
      <c r="H138" s="75">
        <f>'0.输入区'!H78</f>
        <v>0</v>
      </c>
      <c r="I138" s="75">
        <f>'0.输入区'!I78</f>
        <v>0</v>
      </c>
      <c r="J138" s="75">
        <f>'0.输入区'!J78</f>
        <v>0</v>
      </c>
      <c r="K138" s="75">
        <f>'0.输入区'!K78</f>
        <v>0</v>
      </c>
      <c r="L138" s="75">
        <f>'0.输入区'!L78</f>
        <v>0</v>
      </c>
      <c r="M138" s="75">
        <f>'0.输入区'!M78</f>
        <v>0</v>
      </c>
      <c r="N138" s="75">
        <f>'0.输入区'!N78</f>
        <v>0</v>
      </c>
      <c r="O138" s="75">
        <f>'0.输入区'!O78</f>
        <v>0</v>
      </c>
      <c r="P138" s="75">
        <f>'0.输入区'!P78</f>
        <v>0</v>
      </c>
      <c r="Q138" s="75">
        <f>'0.输入区'!Q78</f>
        <v>0</v>
      </c>
      <c r="R138" s="75">
        <f>'0.输入区'!R78</f>
        <v>0</v>
      </c>
      <c r="S138" s="75">
        <f>'0.输入区'!S78</f>
        <v>0</v>
      </c>
      <c r="T138" s="75">
        <f>'0.输入区'!T78</f>
        <v>0</v>
      </c>
      <c r="U138" s="75">
        <f>'0.输入区'!U78</f>
        <v>0</v>
      </c>
      <c r="V138" s="75">
        <f>'0.输入区'!V78</f>
        <v>0</v>
      </c>
      <c r="W138" s="75">
        <f>'0.输入区'!W78</f>
        <v>0</v>
      </c>
      <c r="X138" s="75">
        <f>'0.输入区'!X78</f>
        <v>0</v>
      </c>
      <c r="Y138" s="75">
        <f>'0.输入区'!Y78</f>
        <v>0</v>
      </c>
      <c r="Z138" s="75">
        <f>'0.输入区'!Z78</f>
        <v>0</v>
      </c>
      <c r="AA138" s="75">
        <f>'0.输入区'!AA78</f>
        <v>0</v>
      </c>
      <c r="AB138" s="75">
        <f>'0.输入区'!AB78</f>
        <v>0</v>
      </c>
      <c r="AC138" s="75">
        <f>'0.输入区'!AC78</f>
        <v>0</v>
      </c>
      <c r="AD138" s="75">
        <f>'0.输入区'!AD78</f>
        <v>0</v>
      </c>
    </row>
    <row r="139" ht="15.75" spans="1:30">
      <c r="A139" s="75">
        <f>'0.输入区'!A79</f>
        <v>0</v>
      </c>
      <c r="B139" s="75">
        <f>'0.输入区'!B79</f>
        <v>0</v>
      </c>
      <c r="C139" s="75">
        <f>'0.输入区'!C79</f>
        <v>0</v>
      </c>
      <c r="D139" s="75">
        <f>'0.输入区'!D79</f>
        <v>0</v>
      </c>
      <c r="E139" s="75">
        <f>'0.输入区'!E79</f>
        <v>0</v>
      </c>
      <c r="F139" s="75">
        <f>'0.输入区'!F79</f>
        <v>0</v>
      </c>
      <c r="G139" s="75">
        <f>'0.输入区'!G79</f>
        <v>0</v>
      </c>
      <c r="H139" s="75">
        <f>'0.输入区'!H79</f>
        <v>0</v>
      </c>
      <c r="I139" s="75">
        <f>'0.输入区'!I79</f>
        <v>0</v>
      </c>
      <c r="J139" s="75">
        <f>'0.输入区'!J79</f>
        <v>0</v>
      </c>
      <c r="K139" s="75">
        <f>'0.输入区'!K79</f>
        <v>0</v>
      </c>
      <c r="L139" s="75">
        <f>'0.输入区'!L79</f>
        <v>0</v>
      </c>
      <c r="M139" s="75">
        <f>'0.输入区'!M79</f>
        <v>0</v>
      </c>
      <c r="N139" s="75">
        <f>'0.输入区'!N79</f>
        <v>0</v>
      </c>
      <c r="O139" s="75">
        <f>'0.输入区'!O79</f>
        <v>0</v>
      </c>
      <c r="P139" s="75">
        <f>'0.输入区'!P79</f>
        <v>0</v>
      </c>
      <c r="Q139" s="75">
        <f>'0.输入区'!Q79</f>
        <v>0</v>
      </c>
      <c r="R139" s="75">
        <f>'0.输入区'!R79</f>
        <v>0</v>
      </c>
      <c r="S139" s="75">
        <f>'0.输入区'!S79</f>
        <v>0</v>
      </c>
      <c r="T139" s="75">
        <f>'0.输入区'!T79</f>
        <v>0</v>
      </c>
      <c r="U139" s="75">
        <f>'0.输入区'!U79</f>
        <v>0</v>
      </c>
      <c r="V139" s="75">
        <f>'0.输入区'!V79</f>
        <v>0</v>
      </c>
      <c r="W139" s="75">
        <f>'0.输入区'!W79</f>
        <v>0</v>
      </c>
      <c r="X139" s="75">
        <f>'0.输入区'!X79</f>
        <v>0</v>
      </c>
      <c r="Y139" s="75">
        <f>'0.输入区'!Y79</f>
        <v>0</v>
      </c>
      <c r="Z139" s="75">
        <f>'0.输入区'!Z79</f>
        <v>0</v>
      </c>
      <c r="AA139" s="75">
        <f>'0.输入区'!AA79</f>
        <v>0</v>
      </c>
      <c r="AB139" s="75">
        <f>'0.输入区'!AB79</f>
        <v>0</v>
      </c>
      <c r="AC139" s="75">
        <f>'0.输入区'!AC79</f>
        <v>0</v>
      </c>
      <c r="AD139" s="75">
        <f>'0.输入区'!AD79</f>
        <v>0</v>
      </c>
    </row>
    <row r="140" ht="15.75" spans="1:30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</row>
  </sheetData>
  <mergeCells count="2">
    <mergeCell ref="A1:Y1"/>
    <mergeCell ref="F91:O9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B2:Q31"/>
  <sheetViews>
    <sheetView zoomScale="130" zoomScaleNormal="130" topLeftCell="D7" workbookViewId="0">
      <selection activeCell="K26" sqref="K26"/>
    </sheetView>
  </sheetViews>
  <sheetFormatPr defaultColWidth="9" defaultRowHeight="14.25"/>
  <cols>
    <col min="2" max="2" width="12.7833333333333"/>
    <col min="3" max="3" width="9.575"/>
    <col min="6" max="7" width="12.8333333333333"/>
    <col min="8" max="8" width="12.3" customWidth="1"/>
    <col min="12" max="13" width="12.7833333333333"/>
  </cols>
  <sheetData>
    <row r="2" spans="2:17">
      <c r="B2" t="s">
        <v>192</v>
      </c>
      <c r="C2" t="s">
        <v>193</v>
      </c>
      <c r="D2" s="14" t="s">
        <v>106</v>
      </c>
      <c r="E2" s="14" t="s">
        <v>108</v>
      </c>
      <c r="F2" s="14" t="s">
        <v>165</v>
      </c>
      <c r="G2" s="14" t="s">
        <v>194</v>
      </c>
      <c r="H2" s="14" t="s">
        <v>195</v>
      </c>
      <c r="I2" s="14" t="s">
        <v>166</v>
      </c>
      <c r="J2" s="14" t="s">
        <v>158</v>
      </c>
      <c r="K2" s="14"/>
    </row>
    <row r="3" spans="2:17">
      <c r="B3" cm="1">
        <f t="array" ref="B3:B26">_xlfn.ANCHORARRAY(C3)*F3:F26</f>
        <v>2992577.13204375</v>
      </c>
      <c r="C3" cm="1">
        <f t="array" ref="C3:C26">'1.火电空间 日滚动'!B2:B25</f>
        <v>8782.5</v>
      </c>
      <c r="D3" s="14">
        <v>0</v>
      </c>
      <c r="E3" s="87">
        <f>' 5. 报价曲线与均衡价格 4段'!H38</f>
        <v>1048.5</v>
      </c>
      <c r="F3" s="88">
        <f>IF(H3="",G3,H3)</f>
        <v>340.7431975</v>
      </c>
      <c r="G3" s="88">
        <f>' 5. 报价曲线与均衡价格 4段'!I38</f>
        <v>340.7431975</v>
      </c>
      <c r="H3" s="14"/>
      <c r="I3" s="14">
        <v>3</v>
      </c>
      <c r="J3" s="14">
        <v>1</v>
      </c>
      <c r="K3" s="14"/>
      <c r="L3" s="14" t="s">
        <v>196</v>
      </c>
      <c r="M3" s="14" t="s">
        <v>197</v>
      </c>
      <c r="N3" s="14" t="s">
        <v>198</v>
      </c>
      <c r="O3" s="14" t="s">
        <v>199</v>
      </c>
      <c r="P3" s="14" t="s">
        <v>200</v>
      </c>
      <c r="Q3" s="14" t="s">
        <v>201</v>
      </c>
    </row>
    <row r="4" spans="2:17">
      <c r="B4">
        <v>2989510.44326625</v>
      </c>
      <c r="C4">
        <v>8773.5</v>
      </c>
      <c r="D4" s="14">
        <f>D3+1</f>
        <v>1</v>
      </c>
      <c r="E4" s="87">
        <f>' 5. 报价曲线与均衡价格 4段'!H39</f>
        <v>1057.5</v>
      </c>
      <c r="F4" s="88">
        <f t="shared" ref="F4:F26" si="0">IF(H4="",G4,H4)</f>
        <v>340.7431975</v>
      </c>
      <c r="G4" s="88">
        <f>' 5. 报价曲线与均衡价格 4段'!I39</f>
        <v>340.7431975</v>
      </c>
      <c r="H4" s="14"/>
      <c r="I4" s="14">
        <v>3</v>
      </c>
      <c r="J4" s="14">
        <v>1</v>
      </c>
      <c r="K4" s="14" t="s">
        <v>202</v>
      </c>
      <c r="L4" s="14">
        <f>AVERAGEIFS($F$3:$F$26,$J$3:$J$26,"=1")</f>
        <v>340.7431975</v>
      </c>
      <c r="M4" s="14">
        <f>AVERAGEIFS($F$3:$F$26,$J$3:$J$26,"=2")</f>
        <v>353.649810625</v>
      </c>
      <c r="N4" s="14">
        <f>AVERAGEIFS($F$3:$F$26,$J$3:$J$26,"=3")</f>
        <v>345.045401875</v>
      </c>
      <c r="O4" s="14">
        <f>AVERAGEIFS($F$3:$F$26,$J$3:$J$26,"=4")</f>
        <v>340.7431975</v>
      </c>
      <c r="P4" s="14">
        <f>AVERAGEIFS($F$3:$F$26,$J$3:$J$26,"=5")</f>
        <v>357.952015</v>
      </c>
      <c r="Q4" s="14">
        <f>AVERAGEIFS($F$3:$F$26,$J$3:$J$26,"=6")</f>
        <v>353.649810625</v>
      </c>
    </row>
    <row r="5" spans="2:17">
      <c r="B5">
        <v>2982865.950915</v>
      </c>
      <c r="C5">
        <v>8754</v>
      </c>
      <c r="D5" s="14">
        <f t="shared" ref="D5:D26" si="1">D4+1</f>
        <v>2</v>
      </c>
      <c r="E5" s="89">
        <f>' 5. 报价曲线与均衡价格 4段'!H40</f>
        <v>1062</v>
      </c>
      <c r="F5" s="88">
        <f t="shared" si="0"/>
        <v>340.7431975</v>
      </c>
      <c r="G5" s="88">
        <f>' 5. 报价曲线与均衡价格 4段'!I40</f>
        <v>340.7431975</v>
      </c>
      <c r="H5" s="14"/>
      <c r="I5" s="14">
        <v>3</v>
      </c>
      <c r="J5" s="14">
        <v>1</v>
      </c>
      <c r="K5" s="14"/>
    </row>
    <row r="6" spans="2:17">
      <c r="B6">
        <v>2977243.68815625</v>
      </c>
      <c r="C6">
        <v>8737.5</v>
      </c>
      <c r="D6" s="14">
        <f t="shared" si="1"/>
        <v>3</v>
      </c>
      <c r="E6" s="89">
        <f>' 5. 报价曲线与均衡价格 4段'!H41</f>
        <v>1069.5</v>
      </c>
      <c r="F6" s="88">
        <f t="shared" si="0"/>
        <v>340.7431975</v>
      </c>
      <c r="G6" s="88">
        <f>' 5. 报价曲线与均衡价格 4段'!I41</f>
        <v>340.7431975</v>
      </c>
      <c r="H6" s="14"/>
      <c r="I6" s="14">
        <v>3</v>
      </c>
      <c r="J6" s="14">
        <v>1</v>
      </c>
      <c r="K6" s="14"/>
      <c r="M6" s="1">
        <v>3</v>
      </c>
      <c r="N6" s="1" t="s">
        <v>203</v>
      </c>
    </row>
    <row r="7" spans="2:17">
      <c r="B7">
        <v>2987465.98408125</v>
      </c>
      <c r="C7">
        <v>8767.5</v>
      </c>
      <c r="D7" s="14">
        <f t="shared" si="1"/>
        <v>4</v>
      </c>
      <c r="E7" s="89">
        <f>' 5. 报价曲线与均衡价格 4段'!H42</f>
        <v>1123.5</v>
      </c>
      <c r="F7" s="88">
        <f t="shared" si="0"/>
        <v>340.7431975</v>
      </c>
      <c r="G7" s="88">
        <f>' 5. 报价曲线与均衡价格 4段'!I42</f>
        <v>340.7431975</v>
      </c>
      <c r="H7" s="14"/>
      <c r="I7" s="14">
        <v>3</v>
      </c>
      <c r="J7" s="14">
        <v>2</v>
      </c>
      <c r="K7" s="14"/>
      <c r="M7" s="1">
        <v>2</v>
      </c>
      <c r="N7" s="1" t="s">
        <v>204</v>
      </c>
    </row>
    <row r="8" spans="2:17">
      <c r="B8">
        <v>3161969.1245025</v>
      </c>
      <c r="C8">
        <v>8833.5</v>
      </c>
      <c r="D8" s="14">
        <f t="shared" si="1"/>
        <v>5</v>
      </c>
      <c r="E8" s="87">
        <f>' 5. 报价曲线与均衡价格 4段'!H43</f>
        <v>1198.5</v>
      </c>
      <c r="F8" s="88">
        <f t="shared" si="0"/>
        <v>357.952015</v>
      </c>
      <c r="G8" s="88">
        <f>' 5. 报价曲线与均衡价格 4段'!I43</f>
        <v>357.952015</v>
      </c>
      <c r="H8" s="14"/>
      <c r="I8" s="14">
        <v>3</v>
      </c>
      <c r="J8" s="14">
        <v>2</v>
      </c>
      <c r="K8" s="14" t="s">
        <v>205</v>
      </c>
      <c r="M8" s="1">
        <v>1</v>
      </c>
      <c r="N8" s="1" t="s">
        <v>206</v>
      </c>
    </row>
    <row r="9" spans="2:17">
      <c r="B9">
        <v>3191500.16574</v>
      </c>
      <c r="C9">
        <v>8916</v>
      </c>
      <c r="D9" s="14">
        <f t="shared" si="1"/>
        <v>6</v>
      </c>
      <c r="E9" s="87">
        <f>' 5. 报价曲线与均衡价格 4段'!H44</f>
        <v>1260</v>
      </c>
      <c r="F9" s="88">
        <f t="shared" si="0"/>
        <v>357.952015</v>
      </c>
      <c r="G9" s="88">
        <f>' 5. 报价曲线与均衡价格 4段'!I44</f>
        <v>357.952015</v>
      </c>
      <c r="H9" s="14"/>
      <c r="I9" s="14">
        <v>3</v>
      </c>
      <c r="J9" s="14">
        <v>2</v>
      </c>
      <c r="K9" s="17">
        <f>AVERAGEIFS(F3:F26,I3:I26,"=1")</f>
        <v>353.649810625</v>
      </c>
      <c r="L9">
        <f>SUMIFS(_xlfn.ANCHORARRAY(B3),I3:I26,1)/SUMIFS(_xlfn.ANCHORARRAY(C3),I3:I26,1)</f>
        <v>353.752163038181</v>
      </c>
    </row>
    <row r="10" spans="2:17">
      <c r="B10">
        <v>3210292.6465275</v>
      </c>
      <c r="C10">
        <v>8968.5</v>
      </c>
      <c r="D10" s="14">
        <f t="shared" si="1"/>
        <v>7</v>
      </c>
      <c r="E10" s="87">
        <f>' 5. 报价曲线与均衡价格 4段'!H45</f>
        <v>1252.5</v>
      </c>
      <c r="F10" s="88">
        <f t="shared" si="0"/>
        <v>357.952015</v>
      </c>
      <c r="G10" s="88">
        <f>' 5. 报价曲线与均衡价格 4段'!I45</f>
        <v>357.952015</v>
      </c>
      <c r="H10" s="14"/>
      <c r="I10" s="14">
        <v>1</v>
      </c>
      <c r="J10" s="14">
        <v>2</v>
      </c>
      <c r="K10" s="14"/>
    </row>
    <row r="11" spans="2:17">
      <c r="B11">
        <v>3222105.0630225</v>
      </c>
      <c r="C11">
        <v>9001.5</v>
      </c>
      <c r="D11" s="14">
        <f t="shared" si="1"/>
        <v>8</v>
      </c>
      <c r="E11" s="87">
        <f>' 5. 报价曲线与均衡价格 4段'!H46</f>
        <v>1192.5</v>
      </c>
      <c r="F11" s="88">
        <f t="shared" si="0"/>
        <v>357.952015</v>
      </c>
      <c r="G11" s="88">
        <f>' 5. 报价曲线与均衡价格 4段'!I46</f>
        <v>357.952015</v>
      </c>
      <c r="H11" s="14"/>
      <c r="I11" s="14">
        <v>1</v>
      </c>
      <c r="J11" s="14">
        <v>3</v>
      </c>
      <c r="K11" s="14"/>
      <c r="L11">
        <v>30</v>
      </c>
      <c r="M11">
        <v>10</v>
      </c>
    </row>
    <row r="12" spans="2:17">
      <c r="B12">
        <v>3077422.18822125</v>
      </c>
      <c r="C12">
        <v>9031.5</v>
      </c>
      <c r="D12" s="14">
        <f t="shared" si="1"/>
        <v>9</v>
      </c>
      <c r="E12" s="87">
        <f>' 5. 报价曲线与均衡价格 4段'!H47</f>
        <v>1111.5</v>
      </c>
      <c r="F12" s="88">
        <f t="shared" si="0"/>
        <v>340.7431975</v>
      </c>
      <c r="G12" s="88">
        <f>' 5. 报价曲线与均衡价格 4段'!I47</f>
        <v>340.7431975</v>
      </c>
      <c r="H12" s="14"/>
      <c r="I12" s="14">
        <v>1</v>
      </c>
      <c r="J12" s="14">
        <v>3</v>
      </c>
      <c r="K12" s="14"/>
    </row>
    <row r="13" spans="2:17">
      <c r="B13">
        <v>3072822.155055</v>
      </c>
      <c r="C13">
        <v>9018</v>
      </c>
      <c r="D13" s="14">
        <f t="shared" si="1"/>
        <v>10</v>
      </c>
      <c r="E13" s="87">
        <f>' 5. 报价曲线与均衡价格 4段'!H48</f>
        <v>993</v>
      </c>
      <c r="F13" s="88">
        <f t="shared" si="0"/>
        <v>340.7431975</v>
      </c>
      <c r="G13" s="88">
        <f>' 5. 报价曲线与均衡价格 4段'!I48</f>
        <v>340.7431975</v>
      </c>
      <c r="H13" s="14"/>
      <c r="I13" s="14">
        <v>1</v>
      </c>
      <c r="J13" s="14">
        <v>3</v>
      </c>
      <c r="K13" s="14"/>
    </row>
    <row r="14" spans="2:17">
      <c r="B14">
        <v>3057999.82596375</v>
      </c>
      <c r="C14">
        <v>8974.5</v>
      </c>
      <c r="D14" s="14">
        <f t="shared" si="1"/>
        <v>11</v>
      </c>
      <c r="E14" s="87">
        <f>' 5. 报价曲线与均衡价格 4段'!H49</f>
        <v>874.5</v>
      </c>
      <c r="F14" s="88">
        <f t="shared" si="0"/>
        <v>340.7431975</v>
      </c>
      <c r="G14" s="88">
        <f>' 5. 报价曲线与均衡价格 4段'!I49</f>
        <v>340.7431975</v>
      </c>
      <c r="H14" s="14"/>
      <c r="I14" s="14">
        <v>2</v>
      </c>
      <c r="J14" s="14">
        <v>3</v>
      </c>
      <c r="K14" s="14"/>
    </row>
    <row r="15" spans="2:17">
      <c r="B15">
        <v>3031421.85655875</v>
      </c>
      <c r="C15">
        <v>8896.5</v>
      </c>
      <c r="D15" s="14">
        <f t="shared" si="1"/>
        <v>12</v>
      </c>
      <c r="E15" s="87">
        <f>' 5. 报价曲线与均衡价格 4段'!H50</f>
        <v>754.5</v>
      </c>
      <c r="F15" s="88">
        <f t="shared" si="0"/>
        <v>340.7431975</v>
      </c>
      <c r="G15" s="88">
        <f>' 5. 报价曲线与均衡价格 4段'!I50</f>
        <v>340.7431975</v>
      </c>
      <c r="H15" s="14"/>
      <c r="I15" s="14">
        <v>2</v>
      </c>
      <c r="J15" s="14">
        <v>4</v>
      </c>
      <c r="K15" s="14"/>
    </row>
    <row r="16" spans="2:17">
      <c r="B16">
        <v>3030399.62696625</v>
      </c>
      <c r="C16">
        <v>8893.5</v>
      </c>
      <c r="D16" s="14">
        <f t="shared" si="1"/>
        <v>13</v>
      </c>
      <c r="E16" s="87">
        <f>' 5. 报价曲线与均衡价格 4段'!H51</f>
        <v>739.5</v>
      </c>
      <c r="F16" s="88">
        <f t="shared" si="0"/>
        <v>340.7431975</v>
      </c>
      <c r="G16" s="88">
        <f>' 5. 报价曲线与均衡价格 4段'!I51</f>
        <v>340.7431975</v>
      </c>
      <c r="H16" s="14"/>
      <c r="I16" s="14">
        <v>2</v>
      </c>
      <c r="J16" s="14">
        <v>4</v>
      </c>
      <c r="K16" s="14"/>
    </row>
    <row r="17" spans="2:11">
      <c r="B17">
        <v>3054422.02239</v>
      </c>
      <c r="C17">
        <v>8964</v>
      </c>
      <c r="D17" s="14">
        <f t="shared" si="1"/>
        <v>14</v>
      </c>
      <c r="E17" s="87">
        <f>' 5. 报价曲线与均衡价格 4段'!H52</f>
        <v>831</v>
      </c>
      <c r="F17" s="88">
        <f t="shared" si="0"/>
        <v>340.7431975</v>
      </c>
      <c r="G17" s="88">
        <f>' 5. 报价曲线与均衡价格 4段'!I52</f>
        <v>340.7431975</v>
      </c>
      <c r="H17" s="14"/>
      <c r="I17" s="14">
        <v>2</v>
      </c>
      <c r="J17" s="14">
        <v>4</v>
      </c>
      <c r="K17" s="14"/>
    </row>
    <row r="18" spans="2:11">
      <c r="B18">
        <v>3109622.420385</v>
      </c>
      <c r="C18">
        <v>9126</v>
      </c>
      <c r="D18" s="14">
        <f t="shared" si="1"/>
        <v>15</v>
      </c>
      <c r="E18" s="87">
        <f>' 5. 报价曲线与均衡价格 4段'!H53</f>
        <v>1047</v>
      </c>
      <c r="F18" s="88">
        <f t="shared" si="0"/>
        <v>340.7431975</v>
      </c>
      <c r="G18" s="88">
        <f>' 5. 报价曲线与均衡价格 4段'!I53</f>
        <v>340.7431975</v>
      </c>
      <c r="H18" s="14"/>
      <c r="I18" s="14">
        <v>2</v>
      </c>
      <c r="J18" s="14">
        <v>4</v>
      </c>
      <c r="K18" s="14" t="s">
        <v>207</v>
      </c>
    </row>
    <row r="19" spans="2:11">
      <c r="B19">
        <v>3348820.0763325</v>
      </c>
      <c r="C19">
        <v>9355.5</v>
      </c>
      <c r="D19" s="14">
        <f t="shared" si="1"/>
        <v>16</v>
      </c>
      <c r="E19" s="90">
        <f>' 5. 报价曲线与均衡价格 4段'!H54</f>
        <v>1351.5</v>
      </c>
      <c r="F19" s="88">
        <f t="shared" si="0"/>
        <v>357.952015</v>
      </c>
      <c r="G19" s="88">
        <f>' 5. 报价曲线与均衡价格 4段'!I54</f>
        <v>357.952015</v>
      </c>
      <c r="H19" s="14"/>
      <c r="I19" s="14">
        <v>2</v>
      </c>
      <c r="J19" s="14">
        <v>5</v>
      </c>
      <c r="K19" s="17">
        <f>AVERAGEIFS(F3:F26,I3:I26,"=2")</f>
        <v>347.1965040625</v>
      </c>
    </row>
    <row r="20" spans="2:11">
      <c r="B20">
        <v>3421305.35937</v>
      </c>
      <c r="C20">
        <v>9558</v>
      </c>
      <c r="D20" s="91">
        <f t="shared" si="1"/>
        <v>17</v>
      </c>
      <c r="E20" s="90">
        <f>' 5. 报价曲线与均衡价格 4段'!H55</f>
        <v>1638</v>
      </c>
      <c r="F20" s="92">
        <f t="shared" si="0"/>
        <v>357.952015</v>
      </c>
      <c r="G20" s="88">
        <f>' 5. 报价曲线与均衡价格 4段'!I55</f>
        <v>357.952015</v>
      </c>
      <c r="I20" s="14">
        <v>2</v>
      </c>
      <c r="J20" s="14">
        <v>5</v>
      </c>
      <c r="K20" s="14"/>
    </row>
    <row r="21" spans="2:11">
      <c r="B21">
        <v>3469628.881395</v>
      </c>
      <c r="C21">
        <v>9693</v>
      </c>
      <c r="D21" s="91">
        <f t="shared" si="1"/>
        <v>18</v>
      </c>
      <c r="E21" s="93">
        <f>' 5. 报价曲线与均衡价格 4段'!H56</f>
        <v>1845</v>
      </c>
      <c r="F21" s="88">
        <f t="shared" si="0"/>
        <v>357.952015</v>
      </c>
      <c r="G21" s="88">
        <f>' 5. 报价曲线与均衡价格 4段'!I56</f>
        <v>357.952015</v>
      </c>
      <c r="H21" s="14"/>
      <c r="I21" s="14">
        <v>2</v>
      </c>
      <c r="J21" s="14">
        <v>5</v>
      </c>
      <c r="K21" s="14"/>
    </row>
    <row r="22" spans="2:11">
      <c r="B22">
        <v>3473387.3775525</v>
      </c>
      <c r="C22">
        <v>9703.5</v>
      </c>
      <c r="D22" s="91">
        <f t="shared" si="1"/>
        <v>19</v>
      </c>
      <c r="E22" s="93">
        <f>' 5. 报价曲线与均衡价格 4段'!H57</f>
        <v>1900.5</v>
      </c>
      <c r="F22" s="88">
        <f t="shared" si="0"/>
        <v>357.952015</v>
      </c>
      <c r="G22" s="88">
        <f>' 5. 报价曲线与均衡价格 4段'!I57</f>
        <v>357.952015</v>
      </c>
      <c r="I22" s="14">
        <v>1</v>
      </c>
      <c r="J22" s="14">
        <v>5</v>
      </c>
      <c r="K22" s="14"/>
    </row>
    <row r="23" spans="2:11">
      <c r="B23">
        <v>3439560.912135</v>
      </c>
      <c r="C23">
        <v>9609</v>
      </c>
      <c r="D23" s="91">
        <f t="shared" si="1"/>
        <v>20</v>
      </c>
      <c r="E23" s="94">
        <f>' 5. 报价曲线与均衡价格 4段'!H58</f>
        <v>1818</v>
      </c>
      <c r="F23" s="88">
        <f t="shared" si="0"/>
        <v>357.952015</v>
      </c>
      <c r="G23" s="88">
        <f>' 5. 报价曲线与均衡价格 4段'!I58</f>
        <v>357.952015</v>
      </c>
      <c r="I23" s="14">
        <v>1</v>
      </c>
      <c r="J23" s="14">
        <v>6</v>
      </c>
      <c r="K23" s="14"/>
    </row>
    <row r="24" spans="2:11">
      <c r="B24">
        <v>3374055.69339</v>
      </c>
      <c r="C24">
        <v>9426</v>
      </c>
      <c r="D24" s="91">
        <f t="shared" si="1"/>
        <v>21</v>
      </c>
      <c r="E24" s="93">
        <f>' 5. 报价曲线与均衡价格 4段'!H59</f>
        <v>1623</v>
      </c>
      <c r="F24" s="88">
        <f t="shared" si="0"/>
        <v>357.952015</v>
      </c>
      <c r="G24" s="88">
        <f>' 5. 报价曲线与均衡价格 4段'!I59</f>
        <v>357.952015</v>
      </c>
      <c r="I24" s="14">
        <v>1</v>
      </c>
      <c r="J24" s="14">
        <v>6</v>
      </c>
      <c r="K24" s="14"/>
    </row>
    <row r="25" spans="2:11">
      <c r="B25">
        <v>3292979.5619925</v>
      </c>
      <c r="C25">
        <v>9199.5</v>
      </c>
      <c r="D25" s="91">
        <f t="shared" si="1"/>
        <v>22</v>
      </c>
      <c r="E25" s="14">
        <f>' 5. 报价曲线与均衡价格 4段'!H60</f>
        <v>1351.5</v>
      </c>
      <c r="F25" s="88">
        <f t="shared" si="0"/>
        <v>357.952015</v>
      </c>
      <c r="G25" s="88">
        <f>' 5. 报价曲线与均衡价格 4段'!I60</f>
        <v>357.952015</v>
      </c>
      <c r="H25" s="14"/>
      <c r="I25" s="14">
        <v>1</v>
      </c>
      <c r="J25" s="14">
        <v>6</v>
      </c>
      <c r="K25" s="14" t="s">
        <v>208</v>
      </c>
    </row>
    <row r="26" spans="2:11">
      <c r="B26">
        <v>3072311.04025875</v>
      </c>
      <c r="C26">
        <v>9016.5</v>
      </c>
      <c r="D26" s="14">
        <f t="shared" si="1"/>
        <v>23</v>
      </c>
      <c r="E26" s="14">
        <f>' 5. 报价曲线与均衡价格 4段'!H61</f>
        <v>1114.5</v>
      </c>
      <c r="F26" s="88">
        <f t="shared" si="0"/>
        <v>340.7431975</v>
      </c>
      <c r="G26" s="88">
        <f>' 5. 报价曲线与均衡价格 4段'!I61</f>
        <v>340.7431975</v>
      </c>
      <c r="H26" s="14"/>
      <c r="I26" s="14">
        <v>3</v>
      </c>
      <c r="J26" s="14">
        <v>6</v>
      </c>
      <c r="K26" s="17">
        <f>AVERAGEIFS(F3:F26,I3:I26,"=3")</f>
        <v>345.045401875</v>
      </c>
    </row>
    <row r="27" spans="2:11">
      <c r="D27" s="14"/>
      <c r="E27" s="14"/>
      <c r="F27" s="14" cm="1">
        <f t="array" ref="F27">SUMPRODUCT(_xlfn.ANCHORARRAY(C3),F3:F26)</f>
        <v>76041689.1962212</v>
      </c>
      <c r="G27" s="14">
        <f>F27/SUM(_xlfn.ANCHORARRAY(C3))</f>
        <v>348.815888092501</v>
      </c>
      <c r="H27" s="14"/>
      <c r="I27" s="14"/>
      <c r="J27" s="14"/>
      <c r="K27" s="14"/>
    </row>
    <row r="28" spans="2:11">
      <c r="D28" s="14"/>
      <c r="E28" s="14" t="s">
        <v>177</v>
      </c>
      <c r="F28" s="17">
        <f>AVERAGE(F3:F26)</f>
        <v>348.6305721875</v>
      </c>
      <c r="G28" s="14"/>
      <c r="H28" s="14"/>
      <c r="I28" s="14"/>
      <c r="J28" s="14"/>
      <c r="K28" s="14"/>
    </row>
    <row r="29" spans="2:11">
      <c r="E29" t="s">
        <v>209</v>
      </c>
    </row>
    <row r="30" spans="2:11">
      <c r="G30" s="1">
        <v>2</v>
      </c>
      <c r="H30" s="1">
        <v>3</v>
      </c>
      <c r="I30" s="1">
        <v>4</v>
      </c>
    </row>
    <row r="31" spans="2:11">
      <c r="G31" s="1">
        <v>539.878652000259</v>
      </c>
      <c r="H31" s="1">
        <v>405.011176999376</v>
      </c>
      <c r="I31" s="1">
        <v>1000</v>
      </c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C1:AS84"/>
  <sheetViews>
    <sheetView zoomScale="125" zoomScaleNormal="125" topLeftCell="A23" workbookViewId="0">
      <selection activeCell="M85" sqref="M85"/>
    </sheetView>
  </sheetViews>
  <sheetFormatPr defaultColWidth="9" defaultRowHeight="14.25"/>
  <cols>
    <col min="3" max="3" width="12.8333333333333" customWidth="1"/>
    <col min="43" max="43" width="14.1583333333333" customWidth="1"/>
  </cols>
  <sheetData>
    <row r="1" spans="3:34">
      <c r="C1" t="s">
        <v>29</v>
      </c>
      <c r="D1">
        <v>1</v>
      </c>
      <c r="E1">
        <f>D1+1</f>
        <v>2</v>
      </c>
      <c r="F1">
        <f t="shared" ref="F1:AG1" si="0">E1+1</f>
        <v>3</v>
      </c>
      <c r="G1">
        <f t="shared" si="0"/>
        <v>4</v>
      </c>
      <c r="H1">
        <f t="shared" si="0"/>
        <v>5</v>
      </c>
      <c r="I1">
        <f t="shared" si="0"/>
        <v>6</v>
      </c>
      <c r="J1">
        <f t="shared" si="0"/>
        <v>7</v>
      </c>
      <c r="K1">
        <f t="shared" si="0"/>
        <v>8</v>
      </c>
      <c r="L1">
        <f t="shared" si="0"/>
        <v>9</v>
      </c>
      <c r="M1">
        <f t="shared" si="0"/>
        <v>10</v>
      </c>
      <c r="N1">
        <f t="shared" si="0"/>
        <v>11</v>
      </c>
      <c r="O1">
        <f t="shared" si="0"/>
        <v>12</v>
      </c>
      <c r="P1">
        <f t="shared" si="0"/>
        <v>13</v>
      </c>
      <c r="Q1">
        <f t="shared" si="0"/>
        <v>14</v>
      </c>
      <c r="R1">
        <f t="shared" si="0"/>
        <v>15</v>
      </c>
      <c r="S1">
        <f t="shared" si="0"/>
        <v>16</v>
      </c>
      <c r="T1">
        <f t="shared" si="0"/>
        <v>17</v>
      </c>
      <c r="U1">
        <f t="shared" si="0"/>
        <v>18</v>
      </c>
      <c r="V1">
        <f t="shared" si="0"/>
        <v>19</v>
      </c>
      <c r="W1">
        <f t="shared" si="0"/>
        <v>20</v>
      </c>
      <c r="X1">
        <f t="shared" si="0"/>
        <v>21</v>
      </c>
      <c r="Y1">
        <f t="shared" si="0"/>
        <v>22</v>
      </c>
      <c r="Z1">
        <f t="shared" si="0"/>
        <v>23</v>
      </c>
      <c r="AA1">
        <f t="shared" si="0"/>
        <v>24</v>
      </c>
      <c r="AB1">
        <f t="shared" si="0"/>
        <v>25</v>
      </c>
      <c r="AC1">
        <f t="shared" si="0"/>
        <v>26</v>
      </c>
      <c r="AD1">
        <f t="shared" si="0"/>
        <v>27</v>
      </c>
      <c r="AE1">
        <f t="shared" si="0"/>
        <v>28</v>
      </c>
      <c r="AF1">
        <f t="shared" si="0"/>
        <v>29</v>
      </c>
      <c r="AG1">
        <f t="shared" si="0"/>
        <v>30</v>
      </c>
    </row>
    <row r="2" spans="3:34">
      <c r="C2" t="s">
        <v>106</v>
      </c>
      <c r="D2" s="62" t="s">
        <v>92</v>
      </c>
      <c r="E2" s="62" t="s">
        <v>93</v>
      </c>
      <c r="F2" s="62" t="s">
        <v>94</v>
      </c>
      <c r="G2" s="62" t="s">
        <v>95</v>
      </c>
      <c r="H2" s="62" t="s">
        <v>96</v>
      </c>
      <c r="I2" s="62" t="s">
        <v>210</v>
      </c>
      <c r="J2" s="62" t="s">
        <v>211</v>
      </c>
      <c r="K2" s="62" t="s">
        <v>212</v>
      </c>
      <c r="L2" s="62" t="s">
        <v>213</v>
      </c>
      <c r="M2" s="62" t="s">
        <v>214</v>
      </c>
      <c r="N2" s="62" t="s">
        <v>215</v>
      </c>
      <c r="O2" s="62" t="s">
        <v>216</v>
      </c>
      <c r="P2" s="62" t="s">
        <v>217</v>
      </c>
      <c r="Q2" s="62" t="s">
        <v>218</v>
      </c>
      <c r="R2" s="62" t="s">
        <v>219</v>
      </c>
      <c r="S2" s="62" t="s">
        <v>220</v>
      </c>
      <c r="T2" s="62" t="s">
        <v>221</v>
      </c>
      <c r="U2" s="62" t="s">
        <v>222</v>
      </c>
      <c r="V2" s="62" t="s">
        <v>223</v>
      </c>
      <c r="W2" s="62" t="s">
        <v>224</v>
      </c>
      <c r="X2" s="62" t="s">
        <v>225</v>
      </c>
      <c r="Y2" s="62" t="s">
        <v>226</v>
      </c>
      <c r="Z2" s="62" t="s">
        <v>227</v>
      </c>
      <c r="AA2" s="62" t="s">
        <v>228</v>
      </c>
      <c r="AB2" s="62" t="s">
        <v>229</v>
      </c>
      <c r="AC2" s="62" t="s">
        <v>230</v>
      </c>
      <c r="AD2" s="62" t="s">
        <v>231</v>
      </c>
      <c r="AE2" s="62" t="s">
        <v>232</v>
      </c>
      <c r="AF2" s="62" t="s">
        <v>233</v>
      </c>
      <c r="AG2" s="62" t="s">
        <v>234</v>
      </c>
    </row>
    <row r="3" spans="3:34">
      <c r="C3" s="1">
        <f>1</f>
        <v>1</v>
      </c>
      <c r="D3" s="70">
        <f t="shared" ref="D3:AG3" si="1">SUMIFS($Y33:$AR33,$D$31:$W$31,D$1)</f>
        <v>5548.5</v>
      </c>
      <c r="E3">
        <f t="shared" si="1"/>
        <v>-3428.25</v>
      </c>
      <c r="F3">
        <f t="shared" si="1"/>
        <v>-1178.25</v>
      </c>
      <c r="G3">
        <f t="shared" si="1"/>
        <v>984</v>
      </c>
      <c r="H3">
        <f t="shared" si="1"/>
        <v>-1926</v>
      </c>
      <c r="I3">
        <f t="shared" si="1"/>
        <v>0</v>
      </c>
      <c r="J3">
        <f t="shared" si="1"/>
        <v>0</v>
      </c>
      <c r="K3">
        <f t="shared" si="1"/>
        <v>0</v>
      </c>
      <c r="L3">
        <f t="shared" si="1"/>
        <v>0</v>
      </c>
      <c r="M3">
        <f t="shared" si="1"/>
        <v>0</v>
      </c>
      <c r="N3">
        <f t="shared" si="1"/>
        <v>0</v>
      </c>
      <c r="O3">
        <f t="shared" si="1"/>
        <v>0</v>
      </c>
      <c r="P3">
        <f t="shared" si="1"/>
        <v>0</v>
      </c>
      <c r="Q3">
        <f t="shared" si="1"/>
        <v>0</v>
      </c>
      <c r="R3">
        <f t="shared" si="1"/>
        <v>0</v>
      </c>
      <c r="S3">
        <f t="shared" si="1"/>
        <v>0</v>
      </c>
      <c r="T3">
        <f t="shared" si="1"/>
        <v>0</v>
      </c>
      <c r="U3">
        <f t="shared" si="1"/>
        <v>0</v>
      </c>
      <c r="V3">
        <f t="shared" si="1"/>
        <v>0</v>
      </c>
      <c r="W3">
        <f t="shared" si="1"/>
        <v>0</v>
      </c>
      <c r="X3">
        <f t="shared" si="1"/>
        <v>0</v>
      </c>
      <c r="Y3">
        <f t="shared" si="1"/>
        <v>0</v>
      </c>
      <c r="Z3">
        <f t="shared" si="1"/>
        <v>0</v>
      </c>
      <c r="AA3">
        <f t="shared" si="1"/>
        <v>0</v>
      </c>
      <c r="AB3">
        <f t="shared" si="1"/>
        <v>0</v>
      </c>
      <c r="AC3">
        <f t="shared" si="1"/>
        <v>0</v>
      </c>
      <c r="AD3">
        <f t="shared" si="1"/>
        <v>0</v>
      </c>
      <c r="AE3">
        <f t="shared" si="1"/>
        <v>0</v>
      </c>
      <c r="AF3">
        <f t="shared" si="1"/>
        <v>0</v>
      </c>
      <c r="AG3">
        <f t="shared" si="1"/>
        <v>0</v>
      </c>
      <c r="AH3">
        <f>SUM(D3:AG3)</f>
        <v>0</v>
      </c>
    </row>
    <row r="4" spans="3:34">
      <c r="C4" s="1">
        <f>C3+1</f>
        <v>2</v>
      </c>
      <c r="D4">
        <f t="shared" ref="D4:AG4" si="2">SUMIFS($Y34:$AR34,$D$31:$W$31,D$1)</f>
        <v>5557.5</v>
      </c>
      <c r="E4">
        <f t="shared" si="2"/>
        <v>-3428.25</v>
      </c>
      <c r="F4">
        <f t="shared" si="2"/>
        <v>-1178.25</v>
      </c>
      <c r="G4">
        <f t="shared" si="2"/>
        <v>966</v>
      </c>
      <c r="H4">
        <f t="shared" si="2"/>
        <v>-1917</v>
      </c>
      <c r="I4">
        <f t="shared" si="2"/>
        <v>0</v>
      </c>
      <c r="J4">
        <f t="shared" si="2"/>
        <v>0</v>
      </c>
      <c r="K4">
        <f t="shared" si="2"/>
        <v>0</v>
      </c>
      <c r="L4">
        <f t="shared" si="2"/>
        <v>0</v>
      </c>
      <c r="M4">
        <f t="shared" si="2"/>
        <v>0</v>
      </c>
      <c r="N4">
        <f t="shared" si="2"/>
        <v>0</v>
      </c>
      <c r="O4">
        <f t="shared" si="2"/>
        <v>0</v>
      </c>
      <c r="P4">
        <f t="shared" si="2"/>
        <v>0</v>
      </c>
      <c r="Q4">
        <f t="shared" si="2"/>
        <v>0</v>
      </c>
      <c r="R4">
        <f t="shared" si="2"/>
        <v>0</v>
      </c>
      <c r="S4">
        <f t="shared" si="2"/>
        <v>0</v>
      </c>
      <c r="T4">
        <f t="shared" si="2"/>
        <v>0</v>
      </c>
      <c r="U4">
        <f t="shared" si="2"/>
        <v>0</v>
      </c>
      <c r="V4">
        <f t="shared" si="2"/>
        <v>0</v>
      </c>
      <c r="W4">
        <f t="shared" si="2"/>
        <v>0</v>
      </c>
      <c r="X4">
        <f t="shared" si="2"/>
        <v>0</v>
      </c>
      <c r="Y4">
        <f t="shared" si="2"/>
        <v>0</v>
      </c>
      <c r="Z4">
        <f t="shared" si="2"/>
        <v>0</v>
      </c>
      <c r="AA4">
        <f t="shared" si="2"/>
        <v>0</v>
      </c>
      <c r="AB4">
        <f t="shared" si="2"/>
        <v>0</v>
      </c>
      <c r="AC4">
        <f t="shared" si="2"/>
        <v>0</v>
      </c>
      <c r="AD4">
        <f t="shared" si="2"/>
        <v>0</v>
      </c>
      <c r="AE4">
        <f t="shared" si="2"/>
        <v>0</v>
      </c>
      <c r="AF4">
        <f t="shared" si="2"/>
        <v>0</v>
      </c>
      <c r="AG4">
        <f t="shared" si="2"/>
        <v>0</v>
      </c>
      <c r="AH4">
        <f t="shared" ref="AH4:AH26" si="3">SUM(D4:AG4)</f>
        <v>0</v>
      </c>
    </row>
    <row r="5" spans="3:34">
      <c r="C5" s="1">
        <f t="shared" ref="C5:C26" si="4">C4+1</f>
        <v>3</v>
      </c>
      <c r="D5">
        <f t="shared" ref="D5:AG5" si="5">SUMIFS($Y35:$AR35,$D$31:$W$31,D$1)</f>
        <v>5562</v>
      </c>
      <c r="E5">
        <f t="shared" si="5"/>
        <v>-3423</v>
      </c>
      <c r="F5">
        <f t="shared" si="5"/>
        <v>-1173</v>
      </c>
      <c r="G5">
        <f t="shared" si="5"/>
        <v>942</v>
      </c>
      <c r="H5">
        <f t="shared" si="5"/>
        <v>-1908</v>
      </c>
      <c r="I5">
        <f t="shared" si="5"/>
        <v>0</v>
      </c>
      <c r="J5">
        <f t="shared" si="5"/>
        <v>0</v>
      </c>
      <c r="K5">
        <f t="shared" si="5"/>
        <v>0</v>
      </c>
      <c r="L5">
        <f t="shared" si="5"/>
        <v>0</v>
      </c>
      <c r="M5">
        <f t="shared" si="5"/>
        <v>0</v>
      </c>
      <c r="N5">
        <f t="shared" si="5"/>
        <v>0</v>
      </c>
      <c r="O5">
        <f t="shared" si="5"/>
        <v>0</v>
      </c>
      <c r="P5">
        <f t="shared" si="5"/>
        <v>0</v>
      </c>
      <c r="Q5">
        <f t="shared" si="5"/>
        <v>0</v>
      </c>
      <c r="R5">
        <f t="shared" si="5"/>
        <v>0</v>
      </c>
      <c r="S5">
        <f t="shared" si="5"/>
        <v>0</v>
      </c>
      <c r="T5">
        <f t="shared" si="5"/>
        <v>0</v>
      </c>
      <c r="U5">
        <f t="shared" si="5"/>
        <v>0</v>
      </c>
      <c r="V5">
        <f t="shared" si="5"/>
        <v>0</v>
      </c>
      <c r="W5">
        <f t="shared" si="5"/>
        <v>0</v>
      </c>
      <c r="X5">
        <f t="shared" si="5"/>
        <v>0</v>
      </c>
      <c r="Y5">
        <f t="shared" si="5"/>
        <v>0</v>
      </c>
      <c r="Z5">
        <f t="shared" si="5"/>
        <v>0</v>
      </c>
      <c r="AA5">
        <f t="shared" si="5"/>
        <v>0</v>
      </c>
      <c r="AB5">
        <f t="shared" si="5"/>
        <v>0</v>
      </c>
      <c r="AC5">
        <f t="shared" si="5"/>
        <v>0</v>
      </c>
      <c r="AD5">
        <f t="shared" si="5"/>
        <v>0</v>
      </c>
      <c r="AE5">
        <f t="shared" si="5"/>
        <v>0</v>
      </c>
      <c r="AF5">
        <f t="shared" si="5"/>
        <v>0</v>
      </c>
      <c r="AG5">
        <f t="shared" si="5"/>
        <v>0</v>
      </c>
      <c r="AH5">
        <f t="shared" si="3"/>
        <v>0</v>
      </c>
    </row>
    <row r="6" spans="3:34">
      <c r="C6" s="1">
        <f t="shared" si="4"/>
        <v>4</v>
      </c>
      <c r="D6">
        <f t="shared" ref="D6:AG6" si="6">SUMIFS($Y36:$AR36,$D$31:$W$31,D$1)</f>
        <v>5569.5</v>
      </c>
      <c r="E6">
        <f t="shared" si="6"/>
        <v>-3417.75</v>
      </c>
      <c r="F6">
        <f t="shared" si="6"/>
        <v>-1167.75</v>
      </c>
      <c r="G6">
        <f t="shared" si="6"/>
        <v>918</v>
      </c>
      <c r="H6">
        <f t="shared" si="6"/>
        <v>-1902</v>
      </c>
      <c r="I6">
        <f t="shared" si="6"/>
        <v>0</v>
      </c>
      <c r="J6">
        <f t="shared" si="6"/>
        <v>0</v>
      </c>
      <c r="K6">
        <f t="shared" si="6"/>
        <v>0</v>
      </c>
      <c r="L6">
        <f t="shared" si="6"/>
        <v>0</v>
      </c>
      <c r="M6">
        <f t="shared" si="6"/>
        <v>0</v>
      </c>
      <c r="N6">
        <f t="shared" si="6"/>
        <v>0</v>
      </c>
      <c r="O6">
        <f t="shared" si="6"/>
        <v>0</v>
      </c>
      <c r="P6">
        <f t="shared" si="6"/>
        <v>0</v>
      </c>
      <c r="Q6">
        <f t="shared" si="6"/>
        <v>0</v>
      </c>
      <c r="R6">
        <f t="shared" si="6"/>
        <v>0</v>
      </c>
      <c r="S6">
        <f t="shared" si="6"/>
        <v>0</v>
      </c>
      <c r="T6">
        <f t="shared" si="6"/>
        <v>0</v>
      </c>
      <c r="U6">
        <f t="shared" si="6"/>
        <v>0</v>
      </c>
      <c r="V6">
        <f t="shared" si="6"/>
        <v>0</v>
      </c>
      <c r="W6">
        <f t="shared" si="6"/>
        <v>0</v>
      </c>
      <c r="X6">
        <f t="shared" si="6"/>
        <v>0</v>
      </c>
      <c r="Y6">
        <f t="shared" si="6"/>
        <v>0</v>
      </c>
      <c r="Z6">
        <f t="shared" si="6"/>
        <v>0</v>
      </c>
      <c r="AA6">
        <f t="shared" si="6"/>
        <v>0</v>
      </c>
      <c r="AB6">
        <f t="shared" si="6"/>
        <v>0</v>
      </c>
      <c r="AC6">
        <f t="shared" si="6"/>
        <v>0</v>
      </c>
      <c r="AD6">
        <f t="shared" si="6"/>
        <v>0</v>
      </c>
      <c r="AE6">
        <f t="shared" si="6"/>
        <v>0</v>
      </c>
      <c r="AF6">
        <f t="shared" si="6"/>
        <v>0</v>
      </c>
      <c r="AG6">
        <f t="shared" si="6"/>
        <v>0</v>
      </c>
      <c r="AH6">
        <f t="shared" si="3"/>
        <v>0</v>
      </c>
    </row>
    <row r="7" spans="3:34">
      <c r="C7" s="1">
        <f t="shared" si="4"/>
        <v>5</v>
      </c>
      <c r="D7">
        <f t="shared" ref="D7:AG7" si="7">SUMIFS($Y37:$AR37,$D$31:$W$31,D$1)</f>
        <v>5623.5</v>
      </c>
      <c r="E7">
        <f t="shared" si="7"/>
        <v>-3428.25</v>
      </c>
      <c r="F7">
        <f t="shared" si="7"/>
        <v>-1178.25</v>
      </c>
      <c r="G7">
        <f t="shared" si="7"/>
        <v>894</v>
      </c>
      <c r="H7">
        <f t="shared" si="7"/>
        <v>-1911</v>
      </c>
      <c r="I7">
        <f t="shared" si="7"/>
        <v>0</v>
      </c>
      <c r="J7">
        <f t="shared" si="7"/>
        <v>0</v>
      </c>
      <c r="K7">
        <f t="shared" si="7"/>
        <v>0</v>
      </c>
      <c r="L7">
        <f t="shared" si="7"/>
        <v>0</v>
      </c>
      <c r="M7">
        <f t="shared" si="7"/>
        <v>0</v>
      </c>
      <c r="N7">
        <f t="shared" si="7"/>
        <v>0</v>
      </c>
      <c r="O7">
        <f t="shared" si="7"/>
        <v>0</v>
      </c>
      <c r="P7">
        <f t="shared" si="7"/>
        <v>0</v>
      </c>
      <c r="Q7">
        <f t="shared" si="7"/>
        <v>0</v>
      </c>
      <c r="R7">
        <f t="shared" si="7"/>
        <v>0</v>
      </c>
      <c r="S7">
        <f t="shared" si="7"/>
        <v>0</v>
      </c>
      <c r="T7">
        <f t="shared" si="7"/>
        <v>0</v>
      </c>
      <c r="U7">
        <f t="shared" si="7"/>
        <v>0</v>
      </c>
      <c r="V7">
        <f t="shared" si="7"/>
        <v>0</v>
      </c>
      <c r="W7">
        <f t="shared" si="7"/>
        <v>0</v>
      </c>
      <c r="X7">
        <f t="shared" si="7"/>
        <v>0</v>
      </c>
      <c r="Y7">
        <f t="shared" si="7"/>
        <v>0</v>
      </c>
      <c r="Z7">
        <f t="shared" si="7"/>
        <v>0</v>
      </c>
      <c r="AA7">
        <f t="shared" si="7"/>
        <v>0</v>
      </c>
      <c r="AB7">
        <f t="shared" si="7"/>
        <v>0</v>
      </c>
      <c r="AC7">
        <f t="shared" si="7"/>
        <v>0</v>
      </c>
      <c r="AD7">
        <f t="shared" si="7"/>
        <v>0</v>
      </c>
      <c r="AE7">
        <f t="shared" si="7"/>
        <v>0</v>
      </c>
      <c r="AF7">
        <f t="shared" si="7"/>
        <v>0</v>
      </c>
      <c r="AG7">
        <f t="shared" si="7"/>
        <v>0</v>
      </c>
      <c r="AH7">
        <f t="shared" si="3"/>
        <v>0</v>
      </c>
    </row>
    <row r="8" spans="3:34">
      <c r="C8" s="1">
        <f t="shared" si="4"/>
        <v>6</v>
      </c>
      <c r="D8">
        <f t="shared" ref="D8:AG8" si="8">SUMIFS($Y38:$AR38,$D$31:$W$31,D$1)</f>
        <v>5698.5</v>
      </c>
      <c r="E8">
        <f t="shared" si="8"/>
        <v>-3449.25</v>
      </c>
      <c r="F8">
        <f t="shared" si="8"/>
        <v>-1199.25</v>
      </c>
      <c r="G8">
        <f t="shared" si="8"/>
        <v>885</v>
      </c>
      <c r="H8">
        <f t="shared" si="8"/>
        <v>-1935</v>
      </c>
      <c r="I8">
        <f t="shared" si="8"/>
        <v>0</v>
      </c>
      <c r="J8">
        <f t="shared" si="8"/>
        <v>0</v>
      </c>
      <c r="K8">
        <f t="shared" si="8"/>
        <v>0</v>
      </c>
      <c r="L8">
        <f t="shared" si="8"/>
        <v>0</v>
      </c>
      <c r="M8">
        <f t="shared" si="8"/>
        <v>0</v>
      </c>
      <c r="N8">
        <f t="shared" si="8"/>
        <v>0</v>
      </c>
      <c r="O8">
        <f t="shared" si="8"/>
        <v>0</v>
      </c>
      <c r="P8">
        <f t="shared" si="8"/>
        <v>0</v>
      </c>
      <c r="Q8">
        <f t="shared" si="8"/>
        <v>0</v>
      </c>
      <c r="R8">
        <f t="shared" si="8"/>
        <v>0</v>
      </c>
      <c r="S8">
        <f t="shared" si="8"/>
        <v>0</v>
      </c>
      <c r="T8">
        <f t="shared" si="8"/>
        <v>0</v>
      </c>
      <c r="U8">
        <f t="shared" si="8"/>
        <v>0</v>
      </c>
      <c r="V8">
        <f t="shared" si="8"/>
        <v>0</v>
      </c>
      <c r="W8">
        <f t="shared" si="8"/>
        <v>0</v>
      </c>
      <c r="X8">
        <f t="shared" si="8"/>
        <v>0</v>
      </c>
      <c r="Y8">
        <f t="shared" si="8"/>
        <v>0</v>
      </c>
      <c r="Z8">
        <f t="shared" si="8"/>
        <v>0</v>
      </c>
      <c r="AA8">
        <f t="shared" si="8"/>
        <v>0</v>
      </c>
      <c r="AB8">
        <f t="shared" si="8"/>
        <v>0</v>
      </c>
      <c r="AC8">
        <f t="shared" si="8"/>
        <v>0</v>
      </c>
      <c r="AD8">
        <f t="shared" si="8"/>
        <v>0</v>
      </c>
      <c r="AE8">
        <f t="shared" si="8"/>
        <v>0</v>
      </c>
      <c r="AF8">
        <f t="shared" si="8"/>
        <v>0</v>
      </c>
      <c r="AG8">
        <f t="shared" si="8"/>
        <v>0</v>
      </c>
      <c r="AH8">
        <f t="shared" si="3"/>
        <v>0</v>
      </c>
    </row>
    <row r="9" spans="3:34">
      <c r="C9" s="1">
        <f t="shared" si="4"/>
        <v>7</v>
      </c>
      <c r="D9">
        <f t="shared" ref="D9:AG9" si="9">SUMIFS($Y39:$AR39,$D$31:$W$31,D$1)</f>
        <v>5760</v>
      </c>
      <c r="E9">
        <f t="shared" si="9"/>
        <v>-3475.5</v>
      </c>
      <c r="F9">
        <f t="shared" si="9"/>
        <v>-1225.5</v>
      </c>
      <c r="G9">
        <f t="shared" si="9"/>
        <v>906</v>
      </c>
      <c r="H9">
        <f t="shared" si="9"/>
        <v>-1965</v>
      </c>
      <c r="I9">
        <f t="shared" si="9"/>
        <v>0</v>
      </c>
      <c r="J9">
        <f t="shared" si="9"/>
        <v>0</v>
      </c>
      <c r="K9">
        <f t="shared" si="9"/>
        <v>0</v>
      </c>
      <c r="L9">
        <f t="shared" si="9"/>
        <v>0</v>
      </c>
      <c r="M9">
        <f t="shared" si="9"/>
        <v>0</v>
      </c>
      <c r="N9">
        <f t="shared" si="9"/>
        <v>0</v>
      </c>
      <c r="O9">
        <f t="shared" si="9"/>
        <v>0</v>
      </c>
      <c r="P9">
        <f t="shared" si="9"/>
        <v>0</v>
      </c>
      <c r="Q9">
        <f t="shared" si="9"/>
        <v>0</v>
      </c>
      <c r="R9">
        <f t="shared" si="9"/>
        <v>0</v>
      </c>
      <c r="S9">
        <f t="shared" si="9"/>
        <v>0</v>
      </c>
      <c r="T9">
        <f t="shared" si="9"/>
        <v>0</v>
      </c>
      <c r="U9">
        <f t="shared" si="9"/>
        <v>0</v>
      </c>
      <c r="V9">
        <f t="shared" si="9"/>
        <v>0</v>
      </c>
      <c r="W9">
        <f t="shared" si="9"/>
        <v>0</v>
      </c>
      <c r="X9">
        <f t="shared" si="9"/>
        <v>0</v>
      </c>
      <c r="Y9">
        <f t="shared" si="9"/>
        <v>0</v>
      </c>
      <c r="Z9">
        <f t="shared" si="9"/>
        <v>0</v>
      </c>
      <c r="AA9">
        <f t="shared" si="9"/>
        <v>0</v>
      </c>
      <c r="AB9">
        <f t="shared" si="9"/>
        <v>0</v>
      </c>
      <c r="AC9">
        <f t="shared" si="9"/>
        <v>0</v>
      </c>
      <c r="AD9">
        <f t="shared" si="9"/>
        <v>0</v>
      </c>
      <c r="AE9">
        <f t="shared" si="9"/>
        <v>0</v>
      </c>
      <c r="AF9">
        <f t="shared" si="9"/>
        <v>0</v>
      </c>
      <c r="AG9">
        <f t="shared" si="9"/>
        <v>0</v>
      </c>
      <c r="AH9">
        <f t="shared" si="3"/>
        <v>0</v>
      </c>
    </row>
    <row r="10" spans="3:34">
      <c r="C10" s="1">
        <f t="shared" si="4"/>
        <v>8</v>
      </c>
      <c r="D10">
        <f t="shared" ref="D10:AG10" si="10">SUMIFS($Y40:$AR40,$D$31:$W$31,D$1)</f>
        <v>5752.5</v>
      </c>
      <c r="E10">
        <f t="shared" si="10"/>
        <v>-3491.25</v>
      </c>
      <c r="F10">
        <f t="shared" si="10"/>
        <v>-1241.25</v>
      </c>
      <c r="G10">
        <f t="shared" si="10"/>
        <v>966</v>
      </c>
      <c r="H10">
        <f t="shared" si="10"/>
        <v>-1986</v>
      </c>
      <c r="I10">
        <f t="shared" si="10"/>
        <v>0</v>
      </c>
      <c r="J10">
        <f t="shared" si="10"/>
        <v>0</v>
      </c>
      <c r="K10">
        <f t="shared" si="10"/>
        <v>0</v>
      </c>
      <c r="L10">
        <f t="shared" si="10"/>
        <v>0</v>
      </c>
      <c r="M10">
        <f t="shared" si="10"/>
        <v>0</v>
      </c>
      <c r="N10">
        <f t="shared" si="10"/>
        <v>0</v>
      </c>
      <c r="O10">
        <f t="shared" si="10"/>
        <v>0</v>
      </c>
      <c r="P10">
        <f t="shared" si="10"/>
        <v>0</v>
      </c>
      <c r="Q10">
        <f t="shared" si="10"/>
        <v>0</v>
      </c>
      <c r="R10">
        <f t="shared" si="10"/>
        <v>0</v>
      </c>
      <c r="S10">
        <f t="shared" si="10"/>
        <v>0</v>
      </c>
      <c r="T10">
        <f t="shared" si="10"/>
        <v>0</v>
      </c>
      <c r="U10">
        <f t="shared" si="10"/>
        <v>0</v>
      </c>
      <c r="V10">
        <f t="shared" si="10"/>
        <v>0</v>
      </c>
      <c r="W10">
        <f t="shared" si="10"/>
        <v>0</v>
      </c>
      <c r="X10">
        <f t="shared" si="10"/>
        <v>0</v>
      </c>
      <c r="Y10">
        <f t="shared" si="10"/>
        <v>0</v>
      </c>
      <c r="Z10">
        <f t="shared" si="10"/>
        <v>0</v>
      </c>
      <c r="AA10">
        <f t="shared" si="10"/>
        <v>0</v>
      </c>
      <c r="AB10">
        <f t="shared" si="10"/>
        <v>0</v>
      </c>
      <c r="AC10">
        <f t="shared" si="10"/>
        <v>0</v>
      </c>
      <c r="AD10">
        <f t="shared" si="10"/>
        <v>0</v>
      </c>
      <c r="AE10">
        <f t="shared" si="10"/>
        <v>0</v>
      </c>
      <c r="AF10">
        <f t="shared" si="10"/>
        <v>0</v>
      </c>
      <c r="AG10">
        <f t="shared" si="10"/>
        <v>0</v>
      </c>
      <c r="AH10">
        <f t="shared" si="3"/>
        <v>0</v>
      </c>
    </row>
    <row r="11" spans="3:34">
      <c r="C11" s="1">
        <f t="shared" si="4"/>
        <v>9</v>
      </c>
      <c r="D11">
        <f t="shared" ref="D11:AG11" si="11">SUMIFS($Y41:$AR41,$D$31:$W$31,D$1)</f>
        <v>5692.5</v>
      </c>
      <c r="E11">
        <f t="shared" si="11"/>
        <v>-3501.75</v>
      </c>
      <c r="F11">
        <f t="shared" si="11"/>
        <v>-1251.75</v>
      </c>
      <c r="G11">
        <f t="shared" si="11"/>
        <v>1059</v>
      </c>
      <c r="H11">
        <f t="shared" si="11"/>
        <v>-1998</v>
      </c>
      <c r="I11">
        <f t="shared" si="11"/>
        <v>0</v>
      </c>
      <c r="J11">
        <f t="shared" si="11"/>
        <v>0</v>
      </c>
      <c r="K11">
        <f t="shared" si="11"/>
        <v>0</v>
      </c>
      <c r="L11">
        <f t="shared" si="11"/>
        <v>0</v>
      </c>
      <c r="M11">
        <f t="shared" si="11"/>
        <v>0</v>
      </c>
      <c r="N11">
        <f t="shared" si="11"/>
        <v>0</v>
      </c>
      <c r="O11">
        <f t="shared" si="11"/>
        <v>0</v>
      </c>
      <c r="P11">
        <f t="shared" si="11"/>
        <v>0</v>
      </c>
      <c r="Q11">
        <f t="shared" si="11"/>
        <v>0</v>
      </c>
      <c r="R11">
        <f t="shared" si="11"/>
        <v>0</v>
      </c>
      <c r="S11">
        <f t="shared" si="11"/>
        <v>0</v>
      </c>
      <c r="T11">
        <f t="shared" si="11"/>
        <v>0</v>
      </c>
      <c r="U11">
        <f t="shared" si="11"/>
        <v>0</v>
      </c>
      <c r="V11">
        <f t="shared" si="11"/>
        <v>0</v>
      </c>
      <c r="W11">
        <f t="shared" si="11"/>
        <v>0</v>
      </c>
      <c r="X11">
        <f t="shared" si="11"/>
        <v>0</v>
      </c>
      <c r="Y11">
        <f t="shared" si="11"/>
        <v>0</v>
      </c>
      <c r="Z11">
        <f t="shared" si="11"/>
        <v>0</v>
      </c>
      <c r="AA11">
        <f t="shared" si="11"/>
        <v>0</v>
      </c>
      <c r="AB11">
        <f t="shared" si="11"/>
        <v>0</v>
      </c>
      <c r="AC11">
        <f t="shared" si="11"/>
        <v>0</v>
      </c>
      <c r="AD11">
        <f t="shared" si="11"/>
        <v>0</v>
      </c>
      <c r="AE11">
        <f t="shared" si="11"/>
        <v>0</v>
      </c>
      <c r="AF11">
        <f t="shared" si="11"/>
        <v>0</v>
      </c>
      <c r="AG11">
        <f t="shared" si="11"/>
        <v>0</v>
      </c>
      <c r="AH11">
        <f t="shared" si="3"/>
        <v>0</v>
      </c>
    </row>
    <row r="12" spans="3:34">
      <c r="C12" s="1">
        <f t="shared" si="4"/>
        <v>10</v>
      </c>
      <c r="D12">
        <f t="shared" ref="D12:AG12" si="12">SUMIFS($Y42:$AR42,$D$31:$W$31,D$1)</f>
        <v>5611.5</v>
      </c>
      <c r="E12">
        <f t="shared" si="12"/>
        <v>-3512.25</v>
      </c>
      <c r="F12">
        <f t="shared" si="12"/>
        <v>-1262.25</v>
      </c>
      <c r="G12">
        <f t="shared" si="12"/>
        <v>1170</v>
      </c>
      <c r="H12">
        <f t="shared" si="12"/>
        <v>-2007</v>
      </c>
      <c r="I12">
        <f t="shared" si="12"/>
        <v>0</v>
      </c>
      <c r="J12">
        <f t="shared" si="12"/>
        <v>0</v>
      </c>
      <c r="K12">
        <f t="shared" si="12"/>
        <v>0</v>
      </c>
      <c r="L12">
        <f t="shared" si="12"/>
        <v>0</v>
      </c>
      <c r="M12">
        <f t="shared" si="12"/>
        <v>0</v>
      </c>
      <c r="N12">
        <f t="shared" si="12"/>
        <v>0</v>
      </c>
      <c r="O12">
        <f t="shared" si="12"/>
        <v>0</v>
      </c>
      <c r="P12">
        <f t="shared" si="12"/>
        <v>0</v>
      </c>
      <c r="Q12">
        <f t="shared" si="12"/>
        <v>0</v>
      </c>
      <c r="R12">
        <f t="shared" si="12"/>
        <v>0</v>
      </c>
      <c r="S12">
        <f t="shared" si="12"/>
        <v>0</v>
      </c>
      <c r="T12">
        <f t="shared" si="12"/>
        <v>0</v>
      </c>
      <c r="U12">
        <f t="shared" si="12"/>
        <v>0</v>
      </c>
      <c r="V12">
        <f t="shared" si="12"/>
        <v>0</v>
      </c>
      <c r="W12">
        <f t="shared" si="12"/>
        <v>0</v>
      </c>
      <c r="X12">
        <f t="shared" si="12"/>
        <v>0</v>
      </c>
      <c r="Y12">
        <f t="shared" si="12"/>
        <v>0</v>
      </c>
      <c r="Z12">
        <f t="shared" si="12"/>
        <v>0</v>
      </c>
      <c r="AA12">
        <f t="shared" si="12"/>
        <v>0</v>
      </c>
      <c r="AB12">
        <f t="shared" si="12"/>
        <v>0</v>
      </c>
      <c r="AC12">
        <f t="shared" si="12"/>
        <v>0</v>
      </c>
      <c r="AD12">
        <f t="shared" si="12"/>
        <v>0</v>
      </c>
      <c r="AE12">
        <f t="shared" si="12"/>
        <v>0</v>
      </c>
      <c r="AF12">
        <f t="shared" si="12"/>
        <v>0</v>
      </c>
      <c r="AG12">
        <f t="shared" si="12"/>
        <v>0</v>
      </c>
      <c r="AH12">
        <f t="shared" si="3"/>
        <v>0</v>
      </c>
    </row>
    <row r="13" spans="3:34">
      <c r="C13" s="1">
        <f t="shared" si="4"/>
        <v>11</v>
      </c>
      <c r="D13">
        <f t="shared" ref="D13:AG13" si="13">SUMIFS($Y43:$AR43,$D$31:$W$31,D$1)</f>
        <v>5493</v>
      </c>
      <c r="E13">
        <f t="shared" si="13"/>
        <v>-3507</v>
      </c>
      <c r="F13">
        <f t="shared" si="13"/>
        <v>-1257</v>
      </c>
      <c r="G13">
        <f t="shared" si="13"/>
        <v>1275</v>
      </c>
      <c r="H13">
        <f t="shared" si="13"/>
        <v>-2004</v>
      </c>
      <c r="I13">
        <f t="shared" si="13"/>
        <v>0</v>
      </c>
      <c r="J13">
        <f t="shared" si="13"/>
        <v>0</v>
      </c>
      <c r="K13">
        <f t="shared" si="13"/>
        <v>0</v>
      </c>
      <c r="L13">
        <f t="shared" si="13"/>
        <v>0</v>
      </c>
      <c r="M13">
        <f t="shared" si="13"/>
        <v>0</v>
      </c>
      <c r="N13">
        <f t="shared" si="13"/>
        <v>0</v>
      </c>
      <c r="O13">
        <f t="shared" si="13"/>
        <v>0</v>
      </c>
      <c r="P13">
        <f t="shared" si="13"/>
        <v>0</v>
      </c>
      <c r="Q13">
        <f t="shared" si="13"/>
        <v>0</v>
      </c>
      <c r="R13">
        <f t="shared" si="13"/>
        <v>0</v>
      </c>
      <c r="S13">
        <f t="shared" si="13"/>
        <v>0</v>
      </c>
      <c r="T13">
        <f t="shared" si="13"/>
        <v>0</v>
      </c>
      <c r="U13">
        <f t="shared" si="13"/>
        <v>0</v>
      </c>
      <c r="V13">
        <f t="shared" si="13"/>
        <v>0</v>
      </c>
      <c r="W13">
        <f t="shared" si="13"/>
        <v>0</v>
      </c>
      <c r="X13">
        <f t="shared" si="13"/>
        <v>0</v>
      </c>
      <c r="Y13">
        <f t="shared" si="13"/>
        <v>0</v>
      </c>
      <c r="Z13">
        <f t="shared" si="13"/>
        <v>0</v>
      </c>
      <c r="AA13">
        <f t="shared" si="13"/>
        <v>0</v>
      </c>
      <c r="AB13">
        <f t="shared" si="13"/>
        <v>0</v>
      </c>
      <c r="AC13">
        <f t="shared" si="13"/>
        <v>0</v>
      </c>
      <c r="AD13">
        <f t="shared" si="13"/>
        <v>0</v>
      </c>
      <c r="AE13">
        <f t="shared" si="13"/>
        <v>0</v>
      </c>
      <c r="AF13">
        <f t="shared" si="13"/>
        <v>0</v>
      </c>
      <c r="AG13">
        <f t="shared" si="13"/>
        <v>0</v>
      </c>
      <c r="AH13">
        <f t="shared" si="3"/>
        <v>0</v>
      </c>
    </row>
    <row r="14" spans="3:34">
      <c r="C14" s="1">
        <f t="shared" si="4"/>
        <v>12</v>
      </c>
      <c r="D14">
        <f t="shared" ref="D14:AG14" si="14">SUMIFS($Y44:$AR44,$D$31:$W$31,D$1)</f>
        <v>5374.5</v>
      </c>
      <c r="E14">
        <f t="shared" si="14"/>
        <v>-3491.25</v>
      </c>
      <c r="F14">
        <f t="shared" si="14"/>
        <v>-1241.25</v>
      </c>
      <c r="G14">
        <f t="shared" si="14"/>
        <v>1350</v>
      </c>
      <c r="H14">
        <f t="shared" si="14"/>
        <v>-1992</v>
      </c>
      <c r="I14">
        <f t="shared" si="14"/>
        <v>0</v>
      </c>
      <c r="J14">
        <f t="shared" si="14"/>
        <v>0</v>
      </c>
      <c r="K14">
        <f t="shared" si="14"/>
        <v>0</v>
      </c>
      <c r="L14">
        <f t="shared" si="14"/>
        <v>0</v>
      </c>
      <c r="M14">
        <f t="shared" si="14"/>
        <v>0</v>
      </c>
      <c r="N14">
        <f t="shared" si="14"/>
        <v>0</v>
      </c>
      <c r="O14">
        <f t="shared" si="14"/>
        <v>0</v>
      </c>
      <c r="P14">
        <f t="shared" si="14"/>
        <v>0</v>
      </c>
      <c r="Q14">
        <f t="shared" si="14"/>
        <v>0</v>
      </c>
      <c r="R14">
        <f t="shared" si="14"/>
        <v>0</v>
      </c>
      <c r="S14">
        <f t="shared" si="14"/>
        <v>0</v>
      </c>
      <c r="T14">
        <f t="shared" si="14"/>
        <v>0</v>
      </c>
      <c r="U14">
        <f t="shared" si="14"/>
        <v>0</v>
      </c>
      <c r="V14">
        <f t="shared" si="14"/>
        <v>0</v>
      </c>
      <c r="W14">
        <f t="shared" si="14"/>
        <v>0</v>
      </c>
      <c r="X14">
        <f t="shared" si="14"/>
        <v>0</v>
      </c>
      <c r="Y14">
        <f t="shared" si="14"/>
        <v>0</v>
      </c>
      <c r="Z14">
        <f t="shared" si="14"/>
        <v>0</v>
      </c>
      <c r="AA14">
        <f t="shared" si="14"/>
        <v>0</v>
      </c>
      <c r="AB14">
        <f t="shared" si="14"/>
        <v>0</v>
      </c>
      <c r="AC14">
        <f t="shared" si="14"/>
        <v>0</v>
      </c>
      <c r="AD14">
        <f t="shared" si="14"/>
        <v>0</v>
      </c>
      <c r="AE14">
        <f t="shared" si="14"/>
        <v>0</v>
      </c>
      <c r="AF14">
        <f t="shared" si="14"/>
        <v>0</v>
      </c>
      <c r="AG14">
        <f t="shared" si="14"/>
        <v>0</v>
      </c>
      <c r="AH14">
        <f t="shared" si="3"/>
        <v>0</v>
      </c>
    </row>
    <row r="15" spans="3:34">
      <c r="C15" s="1">
        <f t="shared" si="4"/>
        <v>13</v>
      </c>
      <c r="D15">
        <f t="shared" ref="D15:AG15" si="15">SUMIFS($Y45:$AR45,$D$31:$W$31,D$1)</f>
        <v>5254.5</v>
      </c>
      <c r="E15">
        <f t="shared" si="15"/>
        <v>-3459.75</v>
      </c>
      <c r="F15">
        <f t="shared" si="15"/>
        <v>-1209.75</v>
      </c>
      <c r="G15">
        <f t="shared" si="15"/>
        <v>1392</v>
      </c>
      <c r="H15">
        <f t="shared" si="15"/>
        <v>-1977</v>
      </c>
      <c r="I15">
        <f t="shared" si="15"/>
        <v>0</v>
      </c>
      <c r="J15">
        <f t="shared" si="15"/>
        <v>0</v>
      </c>
      <c r="K15">
        <f t="shared" si="15"/>
        <v>0</v>
      </c>
      <c r="L15">
        <f t="shared" si="15"/>
        <v>0</v>
      </c>
      <c r="M15">
        <f t="shared" si="15"/>
        <v>0</v>
      </c>
      <c r="N15">
        <f t="shared" si="15"/>
        <v>0</v>
      </c>
      <c r="O15">
        <f t="shared" si="15"/>
        <v>0</v>
      </c>
      <c r="P15">
        <f t="shared" si="15"/>
        <v>0</v>
      </c>
      <c r="Q15">
        <f t="shared" si="15"/>
        <v>0</v>
      </c>
      <c r="R15">
        <f t="shared" si="15"/>
        <v>0</v>
      </c>
      <c r="S15">
        <f t="shared" si="15"/>
        <v>0</v>
      </c>
      <c r="T15">
        <f t="shared" si="15"/>
        <v>0</v>
      </c>
      <c r="U15">
        <f t="shared" si="15"/>
        <v>0</v>
      </c>
      <c r="V15">
        <f t="shared" si="15"/>
        <v>0</v>
      </c>
      <c r="W15">
        <f t="shared" si="15"/>
        <v>0</v>
      </c>
      <c r="X15">
        <f t="shared" si="15"/>
        <v>0</v>
      </c>
      <c r="Y15">
        <f t="shared" si="15"/>
        <v>0</v>
      </c>
      <c r="Z15">
        <f t="shared" si="15"/>
        <v>0</v>
      </c>
      <c r="AA15">
        <f t="shared" si="15"/>
        <v>0</v>
      </c>
      <c r="AB15">
        <f t="shared" si="15"/>
        <v>0</v>
      </c>
      <c r="AC15">
        <f t="shared" si="15"/>
        <v>0</v>
      </c>
      <c r="AD15">
        <f t="shared" si="15"/>
        <v>0</v>
      </c>
      <c r="AE15">
        <f t="shared" si="15"/>
        <v>0</v>
      </c>
      <c r="AF15">
        <f t="shared" si="15"/>
        <v>0</v>
      </c>
      <c r="AG15">
        <f t="shared" si="15"/>
        <v>0</v>
      </c>
      <c r="AH15">
        <f t="shared" si="3"/>
        <v>0</v>
      </c>
    </row>
    <row r="16" spans="3:34">
      <c r="C16" s="1">
        <f t="shared" si="4"/>
        <v>14</v>
      </c>
      <c r="D16">
        <f t="shared" ref="D16:AG16" si="16">SUMIFS($Y46:$AR46,$D$31:$W$31,D$1)</f>
        <v>5239.5</v>
      </c>
      <c r="E16">
        <f t="shared" si="16"/>
        <v>-3459.75</v>
      </c>
      <c r="F16">
        <f t="shared" si="16"/>
        <v>-1209.75</v>
      </c>
      <c r="G16">
        <f t="shared" si="16"/>
        <v>1404</v>
      </c>
      <c r="H16">
        <f t="shared" si="16"/>
        <v>-1974</v>
      </c>
      <c r="I16">
        <f t="shared" si="16"/>
        <v>0</v>
      </c>
      <c r="J16">
        <f t="shared" si="16"/>
        <v>0</v>
      </c>
      <c r="K16">
        <f t="shared" si="16"/>
        <v>0</v>
      </c>
      <c r="L16">
        <f t="shared" si="16"/>
        <v>0</v>
      </c>
      <c r="M16">
        <f t="shared" si="16"/>
        <v>0</v>
      </c>
      <c r="N16">
        <f t="shared" si="16"/>
        <v>0</v>
      </c>
      <c r="O16">
        <f t="shared" si="16"/>
        <v>0</v>
      </c>
      <c r="P16">
        <f t="shared" si="16"/>
        <v>0</v>
      </c>
      <c r="Q16">
        <f t="shared" si="16"/>
        <v>0</v>
      </c>
      <c r="R16">
        <f t="shared" si="16"/>
        <v>0</v>
      </c>
      <c r="S16">
        <f t="shared" si="16"/>
        <v>0</v>
      </c>
      <c r="T16">
        <f t="shared" si="16"/>
        <v>0</v>
      </c>
      <c r="U16">
        <f t="shared" si="16"/>
        <v>0</v>
      </c>
      <c r="V16">
        <f t="shared" si="16"/>
        <v>0</v>
      </c>
      <c r="W16">
        <f t="shared" si="16"/>
        <v>0</v>
      </c>
      <c r="X16">
        <f t="shared" si="16"/>
        <v>0</v>
      </c>
      <c r="Y16">
        <f t="shared" si="16"/>
        <v>0</v>
      </c>
      <c r="Z16">
        <f t="shared" si="16"/>
        <v>0</v>
      </c>
      <c r="AA16">
        <f t="shared" si="16"/>
        <v>0</v>
      </c>
      <c r="AB16">
        <f t="shared" si="16"/>
        <v>0</v>
      </c>
      <c r="AC16">
        <f t="shared" si="16"/>
        <v>0</v>
      </c>
      <c r="AD16">
        <f t="shared" si="16"/>
        <v>0</v>
      </c>
      <c r="AE16">
        <f t="shared" si="16"/>
        <v>0</v>
      </c>
      <c r="AF16">
        <f t="shared" si="16"/>
        <v>0</v>
      </c>
      <c r="AG16">
        <f t="shared" si="16"/>
        <v>0</v>
      </c>
      <c r="AH16">
        <f t="shared" si="3"/>
        <v>0</v>
      </c>
    </row>
    <row r="17" spans="3:44">
      <c r="C17" s="1">
        <f t="shared" si="4"/>
        <v>15</v>
      </c>
      <c r="D17">
        <f t="shared" ref="D17:AG17" si="17">SUMIFS($Y47:$AR47,$D$31:$W$31,D$1)</f>
        <v>5331</v>
      </c>
      <c r="E17">
        <f t="shared" si="17"/>
        <v>-3486</v>
      </c>
      <c r="F17">
        <f t="shared" si="17"/>
        <v>-1236</v>
      </c>
      <c r="G17">
        <f t="shared" si="17"/>
        <v>1383</v>
      </c>
      <c r="H17">
        <f t="shared" si="17"/>
        <v>-1992</v>
      </c>
      <c r="I17">
        <f t="shared" si="17"/>
        <v>0</v>
      </c>
      <c r="J17">
        <f t="shared" si="17"/>
        <v>0</v>
      </c>
      <c r="K17">
        <f t="shared" si="17"/>
        <v>0</v>
      </c>
      <c r="L17">
        <f t="shared" si="17"/>
        <v>0</v>
      </c>
      <c r="M17">
        <f t="shared" si="17"/>
        <v>0</v>
      </c>
      <c r="N17">
        <f t="shared" si="17"/>
        <v>0</v>
      </c>
      <c r="O17">
        <f t="shared" si="17"/>
        <v>0</v>
      </c>
      <c r="P17">
        <f t="shared" si="17"/>
        <v>0</v>
      </c>
      <c r="Q17">
        <f t="shared" si="17"/>
        <v>0</v>
      </c>
      <c r="R17">
        <f t="shared" si="17"/>
        <v>0</v>
      </c>
      <c r="S17">
        <f t="shared" si="17"/>
        <v>0</v>
      </c>
      <c r="T17">
        <f t="shared" si="17"/>
        <v>0</v>
      </c>
      <c r="U17">
        <f t="shared" si="17"/>
        <v>0</v>
      </c>
      <c r="V17">
        <f t="shared" si="17"/>
        <v>0</v>
      </c>
      <c r="W17">
        <f t="shared" si="17"/>
        <v>0</v>
      </c>
      <c r="X17">
        <f t="shared" si="17"/>
        <v>0</v>
      </c>
      <c r="Y17">
        <f t="shared" si="17"/>
        <v>0</v>
      </c>
      <c r="Z17">
        <f t="shared" si="17"/>
        <v>0</v>
      </c>
      <c r="AA17">
        <f t="shared" si="17"/>
        <v>0</v>
      </c>
      <c r="AB17">
        <f t="shared" si="17"/>
        <v>0</v>
      </c>
      <c r="AC17">
        <f t="shared" si="17"/>
        <v>0</v>
      </c>
      <c r="AD17">
        <f t="shared" si="17"/>
        <v>0</v>
      </c>
      <c r="AE17">
        <f t="shared" si="17"/>
        <v>0</v>
      </c>
      <c r="AF17">
        <f t="shared" si="17"/>
        <v>0</v>
      </c>
      <c r="AG17">
        <f t="shared" si="17"/>
        <v>0</v>
      </c>
      <c r="AH17">
        <f t="shared" si="3"/>
        <v>0</v>
      </c>
    </row>
    <row r="18" spans="3:44">
      <c r="C18" s="1">
        <f t="shared" si="4"/>
        <v>16</v>
      </c>
      <c r="D18">
        <f t="shared" ref="D18:AG18" si="18">SUMIFS($Y48:$AR48,$D$31:$W$31,D$1)</f>
        <v>5547</v>
      </c>
      <c r="E18">
        <f t="shared" si="18"/>
        <v>-3549</v>
      </c>
      <c r="F18">
        <f t="shared" si="18"/>
        <v>-1299</v>
      </c>
      <c r="G18">
        <f t="shared" si="18"/>
        <v>1329</v>
      </c>
      <c r="H18">
        <f t="shared" si="18"/>
        <v>-2028</v>
      </c>
      <c r="I18">
        <f t="shared" si="18"/>
        <v>0</v>
      </c>
      <c r="J18">
        <f t="shared" si="18"/>
        <v>0</v>
      </c>
      <c r="K18">
        <f t="shared" si="18"/>
        <v>0</v>
      </c>
      <c r="L18">
        <f t="shared" si="18"/>
        <v>0</v>
      </c>
      <c r="M18">
        <f t="shared" si="18"/>
        <v>0</v>
      </c>
      <c r="N18">
        <f t="shared" si="18"/>
        <v>0</v>
      </c>
      <c r="O18">
        <f t="shared" si="18"/>
        <v>0</v>
      </c>
      <c r="P18">
        <f t="shared" si="18"/>
        <v>0</v>
      </c>
      <c r="Q18">
        <f t="shared" si="18"/>
        <v>0</v>
      </c>
      <c r="R18">
        <f t="shared" si="18"/>
        <v>0</v>
      </c>
      <c r="S18">
        <f t="shared" si="18"/>
        <v>0</v>
      </c>
      <c r="T18">
        <f t="shared" si="18"/>
        <v>0</v>
      </c>
      <c r="U18">
        <f t="shared" si="18"/>
        <v>0</v>
      </c>
      <c r="V18">
        <f t="shared" si="18"/>
        <v>0</v>
      </c>
      <c r="W18">
        <f t="shared" si="18"/>
        <v>0</v>
      </c>
      <c r="X18">
        <f t="shared" si="18"/>
        <v>0</v>
      </c>
      <c r="Y18">
        <f t="shared" si="18"/>
        <v>0</v>
      </c>
      <c r="Z18">
        <f t="shared" si="18"/>
        <v>0</v>
      </c>
      <c r="AA18">
        <f t="shared" si="18"/>
        <v>0</v>
      </c>
      <c r="AB18">
        <f t="shared" si="18"/>
        <v>0</v>
      </c>
      <c r="AC18">
        <f t="shared" si="18"/>
        <v>0</v>
      </c>
      <c r="AD18">
        <f t="shared" si="18"/>
        <v>0</v>
      </c>
      <c r="AE18">
        <f t="shared" si="18"/>
        <v>0</v>
      </c>
      <c r="AF18">
        <f t="shared" si="18"/>
        <v>0</v>
      </c>
      <c r="AG18">
        <f t="shared" si="18"/>
        <v>0</v>
      </c>
      <c r="AH18">
        <f t="shared" si="3"/>
        <v>0</v>
      </c>
    </row>
    <row r="19" spans="3:44">
      <c r="C19" s="78">
        <f t="shared" si="4"/>
        <v>17</v>
      </c>
      <c r="D19">
        <f t="shared" ref="D19:AG19" si="19">SUMIFS($Y49:$AR49,$D$31:$W$31,D$1)</f>
        <v>5851.5</v>
      </c>
      <c r="E19">
        <f t="shared" si="19"/>
        <v>-3638.25</v>
      </c>
      <c r="F19">
        <f t="shared" si="19"/>
        <v>-1388.25</v>
      </c>
      <c r="G19">
        <f t="shared" si="19"/>
        <v>1254</v>
      </c>
      <c r="H19">
        <f t="shared" si="19"/>
        <v>-2079</v>
      </c>
      <c r="I19">
        <f t="shared" si="19"/>
        <v>0</v>
      </c>
      <c r="J19">
        <f t="shared" si="19"/>
        <v>0</v>
      </c>
      <c r="K19">
        <f t="shared" si="19"/>
        <v>0</v>
      </c>
      <c r="L19">
        <f t="shared" si="19"/>
        <v>0</v>
      </c>
      <c r="M19">
        <f t="shared" si="19"/>
        <v>0</v>
      </c>
      <c r="N19">
        <f t="shared" si="19"/>
        <v>0</v>
      </c>
      <c r="O19">
        <f t="shared" si="19"/>
        <v>0</v>
      </c>
      <c r="P19">
        <f t="shared" si="19"/>
        <v>0</v>
      </c>
      <c r="Q19">
        <f t="shared" si="19"/>
        <v>0</v>
      </c>
      <c r="R19">
        <f t="shared" si="19"/>
        <v>0</v>
      </c>
      <c r="S19">
        <f t="shared" si="19"/>
        <v>0</v>
      </c>
      <c r="T19">
        <f t="shared" si="19"/>
        <v>0</v>
      </c>
      <c r="U19">
        <f t="shared" si="19"/>
        <v>0</v>
      </c>
      <c r="V19">
        <f t="shared" si="19"/>
        <v>0</v>
      </c>
      <c r="W19">
        <f t="shared" si="19"/>
        <v>0</v>
      </c>
      <c r="X19">
        <f t="shared" si="19"/>
        <v>0</v>
      </c>
      <c r="Y19">
        <f t="shared" si="19"/>
        <v>0</v>
      </c>
      <c r="Z19">
        <f t="shared" si="19"/>
        <v>0</v>
      </c>
      <c r="AA19">
        <f t="shared" si="19"/>
        <v>0</v>
      </c>
      <c r="AB19">
        <f t="shared" si="19"/>
        <v>0</v>
      </c>
      <c r="AC19">
        <f t="shared" si="19"/>
        <v>0</v>
      </c>
      <c r="AD19">
        <f t="shared" si="19"/>
        <v>0</v>
      </c>
      <c r="AE19">
        <f t="shared" si="19"/>
        <v>0</v>
      </c>
      <c r="AF19">
        <f t="shared" si="19"/>
        <v>0</v>
      </c>
      <c r="AG19">
        <f t="shared" si="19"/>
        <v>0</v>
      </c>
      <c r="AH19">
        <f t="shared" si="3"/>
        <v>0</v>
      </c>
    </row>
    <row r="20" spans="3:44">
      <c r="C20" s="78">
        <f t="shared" si="4"/>
        <v>18</v>
      </c>
      <c r="D20">
        <f t="shared" ref="D20:AG20" si="20">SUMIFS($Y50:$AR50,$D$31:$W$31,D$1)</f>
        <v>6138</v>
      </c>
      <c r="E20">
        <f t="shared" si="20"/>
        <v>-3717</v>
      </c>
      <c r="F20">
        <f t="shared" si="20"/>
        <v>-1467</v>
      </c>
      <c r="G20">
        <f t="shared" si="20"/>
        <v>1170</v>
      </c>
      <c r="H20">
        <f t="shared" si="20"/>
        <v>-2124</v>
      </c>
      <c r="I20">
        <f t="shared" si="20"/>
        <v>0</v>
      </c>
      <c r="J20">
        <f t="shared" si="20"/>
        <v>0</v>
      </c>
      <c r="K20">
        <f t="shared" si="20"/>
        <v>0</v>
      </c>
      <c r="L20">
        <f t="shared" si="20"/>
        <v>0</v>
      </c>
      <c r="M20">
        <f t="shared" si="20"/>
        <v>0</v>
      </c>
      <c r="N20">
        <f t="shared" si="20"/>
        <v>0</v>
      </c>
      <c r="O20">
        <f t="shared" si="20"/>
        <v>0</v>
      </c>
      <c r="P20">
        <f t="shared" si="20"/>
        <v>0</v>
      </c>
      <c r="Q20">
        <f t="shared" si="20"/>
        <v>0</v>
      </c>
      <c r="R20">
        <f t="shared" si="20"/>
        <v>0</v>
      </c>
      <c r="S20">
        <f t="shared" si="20"/>
        <v>0</v>
      </c>
      <c r="T20">
        <f t="shared" si="20"/>
        <v>0</v>
      </c>
      <c r="U20">
        <f t="shared" si="20"/>
        <v>0</v>
      </c>
      <c r="V20">
        <f t="shared" si="20"/>
        <v>0</v>
      </c>
      <c r="W20">
        <f t="shared" si="20"/>
        <v>0</v>
      </c>
      <c r="X20">
        <f t="shared" si="20"/>
        <v>0</v>
      </c>
      <c r="Y20">
        <f t="shared" si="20"/>
        <v>0</v>
      </c>
      <c r="Z20">
        <f t="shared" si="20"/>
        <v>0</v>
      </c>
      <c r="AA20">
        <f t="shared" si="20"/>
        <v>0</v>
      </c>
      <c r="AB20">
        <f t="shared" si="20"/>
        <v>0</v>
      </c>
      <c r="AC20">
        <f t="shared" si="20"/>
        <v>0</v>
      </c>
      <c r="AD20">
        <f t="shared" si="20"/>
        <v>0</v>
      </c>
      <c r="AE20">
        <f t="shared" si="20"/>
        <v>0</v>
      </c>
      <c r="AF20">
        <f t="shared" si="20"/>
        <v>0</v>
      </c>
      <c r="AG20">
        <f t="shared" si="20"/>
        <v>0</v>
      </c>
      <c r="AH20">
        <f t="shared" si="3"/>
        <v>0</v>
      </c>
    </row>
    <row r="21" spans="3:44">
      <c r="C21" s="78">
        <f t="shared" si="4"/>
        <v>19</v>
      </c>
      <c r="D21">
        <f t="shared" ref="D21:AG21" si="21">SUMIFS($Y51:$AR51,$D$31:$W$31,D$1)</f>
        <v>6345</v>
      </c>
      <c r="E21">
        <f t="shared" si="21"/>
        <v>-3769.5</v>
      </c>
      <c r="F21">
        <f t="shared" si="21"/>
        <v>-1519.5</v>
      </c>
      <c r="G21">
        <f t="shared" si="21"/>
        <v>1098</v>
      </c>
      <c r="H21">
        <f t="shared" si="21"/>
        <v>-2154</v>
      </c>
      <c r="I21">
        <f t="shared" si="21"/>
        <v>0</v>
      </c>
      <c r="J21">
        <f t="shared" si="21"/>
        <v>0</v>
      </c>
      <c r="K21">
        <f t="shared" si="21"/>
        <v>0</v>
      </c>
      <c r="L21">
        <f t="shared" si="21"/>
        <v>0</v>
      </c>
      <c r="M21">
        <f t="shared" si="21"/>
        <v>0</v>
      </c>
      <c r="N21">
        <f t="shared" si="21"/>
        <v>0</v>
      </c>
      <c r="O21">
        <f t="shared" si="21"/>
        <v>0</v>
      </c>
      <c r="P21">
        <f t="shared" si="21"/>
        <v>0</v>
      </c>
      <c r="Q21">
        <f t="shared" si="21"/>
        <v>0</v>
      </c>
      <c r="R21">
        <f t="shared" si="21"/>
        <v>0</v>
      </c>
      <c r="S21">
        <f t="shared" si="21"/>
        <v>0</v>
      </c>
      <c r="T21">
        <f t="shared" si="21"/>
        <v>0</v>
      </c>
      <c r="U21">
        <f t="shared" si="21"/>
        <v>0</v>
      </c>
      <c r="V21">
        <f t="shared" si="21"/>
        <v>0</v>
      </c>
      <c r="W21">
        <f t="shared" si="21"/>
        <v>0</v>
      </c>
      <c r="X21">
        <f t="shared" si="21"/>
        <v>0</v>
      </c>
      <c r="Y21">
        <f t="shared" si="21"/>
        <v>0</v>
      </c>
      <c r="Z21">
        <f t="shared" si="21"/>
        <v>0</v>
      </c>
      <c r="AA21">
        <f t="shared" si="21"/>
        <v>0</v>
      </c>
      <c r="AB21">
        <f t="shared" si="21"/>
        <v>0</v>
      </c>
      <c r="AC21">
        <f t="shared" si="21"/>
        <v>0</v>
      </c>
      <c r="AD21">
        <f t="shared" si="21"/>
        <v>0</v>
      </c>
      <c r="AE21">
        <f t="shared" si="21"/>
        <v>0</v>
      </c>
      <c r="AF21">
        <f t="shared" si="21"/>
        <v>0</v>
      </c>
      <c r="AG21">
        <f t="shared" si="21"/>
        <v>0</v>
      </c>
      <c r="AH21">
        <f t="shared" si="3"/>
        <v>0</v>
      </c>
    </row>
    <row r="22" spans="3:44">
      <c r="C22" s="78">
        <f t="shared" si="4"/>
        <v>20</v>
      </c>
      <c r="D22">
        <f t="shared" ref="D22:AG22" si="22">SUMIFS($Y52:$AR52,$D$31:$W$31,D$1)</f>
        <v>6400.5</v>
      </c>
      <c r="E22">
        <f t="shared" si="22"/>
        <v>-3774.75</v>
      </c>
      <c r="F22">
        <f t="shared" si="22"/>
        <v>-1524.75</v>
      </c>
      <c r="G22">
        <f t="shared" si="22"/>
        <v>1053</v>
      </c>
      <c r="H22">
        <f t="shared" si="22"/>
        <v>-2154</v>
      </c>
      <c r="I22">
        <f t="shared" si="22"/>
        <v>0</v>
      </c>
      <c r="J22">
        <f t="shared" si="22"/>
        <v>0</v>
      </c>
      <c r="K22">
        <f t="shared" si="22"/>
        <v>0</v>
      </c>
      <c r="L22">
        <f t="shared" si="22"/>
        <v>0</v>
      </c>
      <c r="M22">
        <f t="shared" si="22"/>
        <v>0</v>
      </c>
      <c r="N22">
        <f t="shared" si="22"/>
        <v>0</v>
      </c>
      <c r="O22">
        <f t="shared" si="22"/>
        <v>0</v>
      </c>
      <c r="P22">
        <f t="shared" si="22"/>
        <v>0</v>
      </c>
      <c r="Q22">
        <f t="shared" si="22"/>
        <v>0</v>
      </c>
      <c r="R22">
        <f t="shared" si="22"/>
        <v>0</v>
      </c>
      <c r="S22">
        <f t="shared" si="22"/>
        <v>0</v>
      </c>
      <c r="T22">
        <f t="shared" si="22"/>
        <v>0</v>
      </c>
      <c r="U22">
        <f t="shared" si="22"/>
        <v>0</v>
      </c>
      <c r="V22">
        <f t="shared" si="22"/>
        <v>0</v>
      </c>
      <c r="W22">
        <f t="shared" si="22"/>
        <v>0</v>
      </c>
      <c r="X22">
        <f t="shared" si="22"/>
        <v>0</v>
      </c>
      <c r="Y22">
        <f t="shared" si="22"/>
        <v>0</v>
      </c>
      <c r="Z22">
        <f t="shared" si="22"/>
        <v>0</v>
      </c>
      <c r="AA22">
        <f t="shared" si="22"/>
        <v>0</v>
      </c>
      <c r="AB22">
        <f t="shared" si="22"/>
        <v>0</v>
      </c>
      <c r="AC22">
        <f t="shared" si="22"/>
        <v>0</v>
      </c>
      <c r="AD22">
        <f t="shared" si="22"/>
        <v>0</v>
      </c>
      <c r="AE22">
        <f t="shared" si="22"/>
        <v>0</v>
      </c>
      <c r="AF22">
        <f t="shared" si="22"/>
        <v>0</v>
      </c>
      <c r="AG22">
        <f t="shared" si="22"/>
        <v>0</v>
      </c>
      <c r="AH22">
        <f t="shared" si="3"/>
        <v>0</v>
      </c>
    </row>
    <row r="23" spans="3:44">
      <c r="C23" s="78">
        <f t="shared" si="4"/>
        <v>21</v>
      </c>
      <c r="D23">
        <f t="shared" ref="D23:AG23" si="23">SUMIFS($Y53:$AR53,$D$31:$W$31,D$1)</f>
        <v>6318</v>
      </c>
      <c r="E23">
        <f t="shared" si="23"/>
        <v>-3738</v>
      </c>
      <c r="F23">
        <f t="shared" si="23"/>
        <v>-1488</v>
      </c>
      <c r="G23">
        <f t="shared" si="23"/>
        <v>1041</v>
      </c>
      <c r="H23">
        <f t="shared" si="23"/>
        <v>-2133</v>
      </c>
      <c r="I23">
        <f t="shared" si="23"/>
        <v>0</v>
      </c>
      <c r="J23">
        <f t="shared" si="23"/>
        <v>0</v>
      </c>
      <c r="K23">
        <f t="shared" si="23"/>
        <v>0</v>
      </c>
      <c r="L23">
        <f t="shared" si="23"/>
        <v>0</v>
      </c>
      <c r="M23">
        <f t="shared" si="23"/>
        <v>0</v>
      </c>
      <c r="N23">
        <f t="shared" si="23"/>
        <v>0</v>
      </c>
      <c r="O23">
        <f t="shared" si="23"/>
        <v>0</v>
      </c>
      <c r="P23">
        <f t="shared" si="23"/>
        <v>0</v>
      </c>
      <c r="Q23">
        <f t="shared" si="23"/>
        <v>0</v>
      </c>
      <c r="R23">
        <f t="shared" si="23"/>
        <v>0</v>
      </c>
      <c r="S23">
        <f t="shared" si="23"/>
        <v>0</v>
      </c>
      <c r="T23">
        <f t="shared" si="23"/>
        <v>0</v>
      </c>
      <c r="U23">
        <f t="shared" si="23"/>
        <v>0</v>
      </c>
      <c r="V23">
        <f t="shared" si="23"/>
        <v>0</v>
      </c>
      <c r="W23">
        <f t="shared" si="23"/>
        <v>0</v>
      </c>
      <c r="X23">
        <f t="shared" si="23"/>
        <v>0</v>
      </c>
      <c r="Y23">
        <f t="shared" si="23"/>
        <v>0</v>
      </c>
      <c r="Z23">
        <f t="shared" si="23"/>
        <v>0</v>
      </c>
      <c r="AA23">
        <f t="shared" si="23"/>
        <v>0</v>
      </c>
      <c r="AB23">
        <f t="shared" si="23"/>
        <v>0</v>
      </c>
      <c r="AC23">
        <f t="shared" si="23"/>
        <v>0</v>
      </c>
      <c r="AD23">
        <f t="shared" si="23"/>
        <v>0</v>
      </c>
      <c r="AE23">
        <f t="shared" si="23"/>
        <v>0</v>
      </c>
      <c r="AF23">
        <f t="shared" si="23"/>
        <v>0</v>
      </c>
      <c r="AG23">
        <f t="shared" si="23"/>
        <v>0</v>
      </c>
      <c r="AH23">
        <f t="shared" si="3"/>
        <v>0</v>
      </c>
    </row>
    <row r="24" spans="3:44">
      <c r="C24" s="78">
        <f t="shared" si="4"/>
        <v>22</v>
      </c>
      <c r="D24">
        <f t="shared" ref="D24:AG24" si="24">SUMIFS($Y54:$AR54,$D$31:$W$31,D$1)</f>
        <v>6123</v>
      </c>
      <c r="E24">
        <f t="shared" si="24"/>
        <v>-3664.5</v>
      </c>
      <c r="F24">
        <f t="shared" si="24"/>
        <v>-1414.5</v>
      </c>
      <c r="G24">
        <f t="shared" si="24"/>
        <v>1053</v>
      </c>
      <c r="H24">
        <f t="shared" si="24"/>
        <v>-2097</v>
      </c>
      <c r="I24">
        <f t="shared" si="24"/>
        <v>0</v>
      </c>
      <c r="J24">
        <f t="shared" si="24"/>
        <v>0</v>
      </c>
      <c r="K24">
        <f t="shared" si="24"/>
        <v>0</v>
      </c>
      <c r="L24">
        <f t="shared" si="24"/>
        <v>0</v>
      </c>
      <c r="M24">
        <f t="shared" si="24"/>
        <v>0</v>
      </c>
      <c r="N24">
        <f t="shared" si="24"/>
        <v>0</v>
      </c>
      <c r="O24">
        <f t="shared" si="24"/>
        <v>0</v>
      </c>
      <c r="P24">
        <f t="shared" si="24"/>
        <v>0</v>
      </c>
      <c r="Q24">
        <f t="shared" si="24"/>
        <v>0</v>
      </c>
      <c r="R24">
        <f t="shared" si="24"/>
        <v>0</v>
      </c>
      <c r="S24">
        <f t="shared" si="24"/>
        <v>0</v>
      </c>
      <c r="T24">
        <f t="shared" si="24"/>
        <v>0</v>
      </c>
      <c r="U24">
        <f t="shared" si="24"/>
        <v>0</v>
      </c>
      <c r="V24">
        <f t="shared" si="24"/>
        <v>0</v>
      </c>
      <c r="W24">
        <f t="shared" si="24"/>
        <v>0</v>
      </c>
      <c r="X24">
        <f t="shared" si="24"/>
        <v>0</v>
      </c>
      <c r="Y24">
        <f t="shared" si="24"/>
        <v>0</v>
      </c>
      <c r="Z24">
        <f t="shared" si="24"/>
        <v>0</v>
      </c>
      <c r="AA24">
        <f t="shared" si="24"/>
        <v>0</v>
      </c>
      <c r="AB24">
        <f t="shared" si="24"/>
        <v>0</v>
      </c>
      <c r="AC24">
        <f t="shared" si="24"/>
        <v>0</v>
      </c>
      <c r="AD24">
        <f t="shared" si="24"/>
        <v>0</v>
      </c>
      <c r="AE24">
        <f t="shared" si="24"/>
        <v>0</v>
      </c>
      <c r="AF24">
        <f t="shared" si="24"/>
        <v>0</v>
      </c>
      <c r="AG24">
        <f t="shared" si="24"/>
        <v>0</v>
      </c>
      <c r="AH24">
        <f t="shared" si="3"/>
        <v>0</v>
      </c>
    </row>
    <row r="25" spans="3:44">
      <c r="C25" s="78">
        <f t="shared" si="4"/>
        <v>23</v>
      </c>
      <c r="D25">
        <f t="shared" ref="D25:AG25" si="25">SUMIFS($Y55:$AR55,$D$31:$W$31,D$1)</f>
        <v>5851.5</v>
      </c>
      <c r="E25">
        <f t="shared" si="25"/>
        <v>-3575.25</v>
      </c>
      <c r="F25">
        <f t="shared" si="25"/>
        <v>-1325.25</v>
      </c>
      <c r="G25">
        <f t="shared" si="25"/>
        <v>1098</v>
      </c>
      <c r="H25">
        <f t="shared" si="25"/>
        <v>-2049</v>
      </c>
      <c r="I25">
        <f t="shared" si="25"/>
        <v>0</v>
      </c>
      <c r="J25">
        <f t="shared" si="25"/>
        <v>0</v>
      </c>
      <c r="K25">
        <f t="shared" si="25"/>
        <v>0</v>
      </c>
      <c r="L25">
        <f t="shared" si="25"/>
        <v>0</v>
      </c>
      <c r="M25">
        <f t="shared" si="25"/>
        <v>0</v>
      </c>
      <c r="N25">
        <f t="shared" si="25"/>
        <v>0</v>
      </c>
      <c r="O25">
        <f t="shared" si="25"/>
        <v>0</v>
      </c>
      <c r="P25">
        <f t="shared" si="25"/>
        <v>0</v>
      </c>
      <c r="Q25">
        <f t="shared" si="25"/>
        <v>0</v>
      </c>
      <c r="R25">
        <f t="shared" si="25"/>
        <v>0</v>
      </c>
      <c r="S25">
        <f t="shared" si="25"/>
        <v>0</v>
      </c>
      <c r="T25">
        <f t="shared" si="25"/>
        <v>0</v>
      </c>
      <c r="U25">
        <f t="shared" si="25"/>
        <v>0</v>
      </c>
      <c r="V25">
        <f t="shared" si="25"/>
        <v>0</v>
      </c>
      <c r="W25">
        <f t="shared" si="25"/>
        <v>0</v>
      </c>
      <c r="X25">
        <f t="shared" si="25"/>
        <v>0</v>
      </c>
      <c r="Y25">
        <f t="shared" si="25"/>
        <v>0</v>
      </c>
      <c r="Z25">
        <f t="shared" si="25"/>
        <v>0</v>
      </c>
      <c r="AA25">
        <f t="shared" si="25"/>
        <v>0</v>
      </c>
      <c r="AB25">
        <f t="shared" si="25"/>
        <v>0</v>
      </c>
      <c r="AC25">
        <f t="shared" si="25"/>
        <v>0</v>
      </c>
      <c r="AD25">
        <f t="shared" si="25"/>
        <v>0</v>
      </c>
      <c r="AE25">
        <f t="shared" si="25"/>
        <v>0</v>
      </c>
      <c r="AF25">
        <f t="shared" si="25"/>
        <v>0</v>
      </c>
      <c r="AG25">
        <f t="shared" si="25"/>
        <v>0</v>
      </c>
      <c r="AH25">
        <f t="shared" si="3"/>
        <v>0</v>
      </c>
    </row>
    <row r="26" spans="3:44">
      <c r="C26" s="78">
        <f t="shared" si="4"/>
        <v>24</v>
      </c>
      <c r="D26">
        <f t="shared" ref="D26:AG26" si="26">SUMIFS($Y56:$AR56,$D$31:$W$31,D$1)</f>
        <v>5614.5</v>
      </c>
      <c r="E26">
        <f t="shared" si="26"/>
        <v>-3501.75</v>
      </c>
      <c r="F26">
        <f t="shared" si="26"/>
        <v>-1251.75</v>
      </c>
      <c r="G26">
        <f t="shared" si="26"/>
        <v>1152</v>
      </c>
      <c r="H26">
        <f t="shared" si="26"/>
        <v>-2013</v>
      </c>
      <c r="I26">
        <f t="shared" si="26"/>
        <v>0</v>
      </c>
      <c r="J26">
        <f t="shared" si="26"/>
        <v>0</v>
      </c>
      <c r="K26">
        <f t="shared" si="26"/>
        <v>0</v>
      </c>
      <c r="L26">
        <f t="shared" si="26"/>
        <v>0</v>
      </c>
      <c r="M26">
        <f t="shared" si="26"/>
        <v>0</v>
      </c>
      <c r="N26">
        <f t="shared" si="26"/>
        <v>0</v>
      </c>
      <c r="O26">
        <f t="shared" si="26"/>
        <v>0</v>
      </c>
      <c r="P26">
        <f t="shared" si="26"/>
        <v>0</v>
      </c>
      <c r="Q26">
        <f t="shared" si="26"/>
        <v>0</v>
      </c>
      <c r="R26">
        <f t="shared" si="26"/>
        <v>0</v>
      </c>
      <c r="S26">
        <f t="shared" si="26"/>
        <v>0</v>
      </c>
      <c r="T26">
        <f t="shared" si="26"/>
        <v>0</v>
      </c>
      <c r="U26">
        <f t="shared" si="26"/>
        <v>0</v>
      </c>
      <c r="V26">
        <f t="shared" si="26"/>
        <v>0</v>
      </c>
      <c r="W26">
        <f t="shared" si="26"/>
        <v>0</v>
      </c>
      <c r="X26">
        <f t="shared" si="26"/>
        <v>0</v>
      </c>
      <c r="Y26">
        <f t="shared" si="26"/>
        <v>0</v>
      </c>
      <c r="Z26">
        <f t="shared" si="26"/>
        <v>0</v>
      </c>
      <c r="AA26">
        <f t="shared" si="26"/>
        <v>0</v>
      </c>
      <c r="AB26">
        <f t="shared" si="26"/>
        <v>0</v>
      </c>
      <c r="AC26">
        <f t="shared" si="26"/>
        <v>0</v>
      </c>
      <c r="AD26">
        <f t="shared" si="26"/>
        <v>0</v>
      </c>
      <c r="AE26">
        <f t="shared" si="26"/>
        <v>0</v>
      </c>
      <c r="AF26">
        <f t="shared" si="26"/>
        <v>0</v>
      </c>
      <c r="AG26">
        <f t="shared" si="26"/>
        <v>0</v>
      </c>
      <c r="AH26">
        <f t="shared" si="3"/>
        <v>0</v>
      </c>
    </row>
    <row r="29" ht="15.75" spans="3:44">
      <c r="C29" s="79" t="s">
        <v>235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</row>
    <row r="30" spans="3:44">
      <c r="C30" s="14" t="s">
        <v>236</v>
      </c>
      <c r="D30" s="14">
        <v>1</v>
      </c>
      <c r="E30" s="14">
        <v>1</v>
      </c>
      <c r="F30" s="14">
        <v>1</v>
      </c>
      <c r="G30" s="14">
        <v>1</v>
      </c>
      <c r="H30" s="14">
        <v>1</v>
      </c>
      <c r="I30" s="14">
        <v>1</v>
      </c>
      <c r="J30" s="14">
        <v>1</v>
      </c>
      <c r="K30" s="14">
        <v>-1</v>
      </c>
      <c r="L30" s="14">
        <v>-1</v>
      </c>
      <c r="M30" s="14">
        <v>-1</v>
      </c>
      <c r="N30" s="14">
        <v>-1</v>
      </c>
      <c r="O30" s="14">
        <v>-1</v>
      </c>
      <c r="P30" s="14">
        <v>-1</v>
      </c>
      <c r="Q30" s="14">
        <v>-1</v>
      </c>
      <c r="R30" s="14">
        <v>-1</v>
      </c>
      <c r="S30" s="14">
        <v>-1</v>
      </c>
      <c r="T30" s="14">
        <v>-1</v>
      </c>
      <c r="U30" s="14">
        <v>-1</v>
      </c>
      <c r="V30" s="14">
        <v>-1</v>
      </c>
      <c r="W30" s="14">
        <v>-1</v>
      </c>
      <c r="X30">
        <f>SUM(D33:I33)</f>
        <v>8782.5</v>
      </c>
      <c r="Y30">
        <f>SUM(K33:W33)</f>
        <v>8782.5</v>
      </c>
    </row>
    <row r="31" ht="18" spans="3:44">
      <c r="C31" s="14" t="s">
        <v>29</v>
      </c>
      <c r="D31" s="14">
        <f>D78</f>
        <v>1</v>
      </c>
      <c r="E31" s="14">
        <f>D79</f>
        <v>3</v>
      </c>
      <c r="F31" s="14">
        <v>0</v>
      </c>
      <c r="G31" s="14">
        <f>D80</f>
        <v>4</v>
      </c>
      <c r="H31" s="14">
        <f>D82</f>
        <v>0</v>
      </c>
      <c r="I31" s="14">
        <f>D83</f>
        <v>0</v>
      </c>
      <c r="J31" s="14">
        <f>D84</f>
        <v>0</v>
      </c>
      <c r="K31" s="14">
        <f t="array" ref="K31:W31">TRANSPOSE(D62:D74)</f>
        <v>5</v>
      </c>
      <c r="L31" s="14">
        <v>2</v>
      </c>
      <c r="M31" s="14">
        <v>3</v>
      </c>
      <c r="N31" s="14">
        <v>2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Y31" s="65" t="s">
        <v>237</v>
      </c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</row>
    <row r="32" spans="3:44">
      <c r="C32" s="14"/>
      <c r="D32" s="14" t="s">
        <v>43</v>
      </c>
      <c r="E32" s="14" t="s">
        <v>45</v>
      </c>
      <c r="F32" s="14"/>
      <c r="G32" s="14" t="str">
        <f>C80</f>
        <v>G3</v>
      </c>
      <c r="H32" s="14">
        <f>C82</f>
        <v>0</v>
      </c>
      <c r="I32" s="14">
        <f>C83</f>
        <v>0</v>
      </c>
      <c r="J32" s="14">
        <f>' 5. 报价曲线与均衡价格 4段'!U37</f>
        <v>0</v>
      </c>
      <c r="K32" s="14" t="str">
        <f>' 5. 报价曲线与均衡价格 4段'!V37</f>
        <v>D1</v>
      </c>
      <c r="L32" s="14" t="str">
        <f>' 5. 报价曲线与均衡价格 4段'!W37</f>
        <v>D2</v>
      </c>
      <c r="M32" s="14" t="str">
        <f>' 5. 报价曲线与均衡价格 4段'!X37</f>
        <v>D3</v>
      </c>
      <c r="N32" s="14" t="str">
        <f>' 5. 报价曲线与均衡价格 4段'!Y37</f>
        <v>D4</v>
      </c>
      <c r="O32" s="14" t="str">
        <f>' 5. 报价曲线与均衡价格 4段'!Z37</f>
        <v>D5</v>
      </c>
      <c r="P32" s="14" t="str">
        <f>' 5. 报价曲线与均衡价格 4段'!AA37</f>
        <v>D6</v>
      </c>
      <c r="Q32" s="14" t="str">
        <f>' 5. 报价曲线与均衡价格 4段'!AB37</f>
        <v>D7</v>
      </c>
      <c r="R32" s="14" t="str">
        <f>' 5. 报价曲线与均衡价格 4段'!AC37</f>
        <v>D8</v>
      </c>
      <c r="S32" s="14" t="str">
        <f>' 5. 报价曲线与均衡价格 4段'!AD37</f>
        <v>D9</v>
      </c>
      <c r="T32" s="14" t="str">
        <f>' 5. 报价曲线与均衡价格 4段'!AE37</f>
        <v>D10</v>
      </c>
      <c r="U32" s="14">
        <f>' 5. 报价曲线与均衡价格 4段'!AF37</f>
        <v>0</v>
      </c>
      <c r="V32" s="14" t="s">
        <v>238</v>
      </c>
      <c r="W32" s="14" t="s">
        <v>239</v>
      </c>
      <c r="X32" t="s">
        <v>106</v>
      </c>
      <c r="Y32" t="str">
        <f t="shared" ref="Y32:AE32" si="27">D32</f>
        <v>G1</v>
      </c>
      <c r="Z32" t="str">
        <f t="shared" si="27"/>
        <v>G2</v>
      </c>
      <c r="AA32">
        <f t="shared" si="27"/>
        <v>0</v>
      </c>
      <c r="AB32" t="str">
        <f t="shared" si="27"/>
        <v>G3</v>
      </c>
      <c r="AC32">
        <f t="shared" si="27"/>
        <v>0</v>
      </c>
      <c r="AD32">
        <f t="shared" si="27"/>
        <v>0</v>
      </c>
      <c r="AE32">
        <f t="shared" si="27"/>
        <v>0</v>
      </c>
      <c r="AF32" t="str">
        <f t="shared" ref="AF32:AR32" si="28">K32</f>
        <v>D1</v>
      </c>
      <c r="AG32" t="str">
        <f t="shared" si="28"/>
        <v>D2</v>
      </c>
      <c r="AH32" t="str">
        <f t="shared" si="28"/>
        <v>D3</v>
      </c>
      <c r="AI32" t="str">
        <f t="shared" si="28"/>
        <v>D4</v>
      </c>
      <c r="AJ32" t="str">
        <f t="shared" si="28"/>
        <v>D5</v>
      </c>
      <c r="AK32" t="str">
        <f t="shared" si="28"/>
        <v>D6</v>
      </c>
      <c r="AL32" t="str">
        <f t="shared" si="28"/>
        <v>D7</v>
      </c>
      <c r="AM32" t="str">
        <f t="shared" si="28"/>
        <v>D8</v>
      </c>
      <c r="AN32" t="str">
        <f t="shared" si="28"/>
        <v>D9</v>
      </c>
      <c r="AO32" t="str">
        <f t="shared" si="28"/>
        <v>D10</v>
      </c>
      <c r="AP32">
        <f t="shared" si="28"/>
        <v>0</v>
      </c>
      <c r="AQ32" t="str">
        <f t="shared" si="28"/>
        <v>D12</v>
      </c>
      <c r="AR32" t="str">
        <f t="shared" si="28"/>
        <v>D13</v>
      </c>
    </row>
    <row r="33" ht="15.75" spans="3:45">
      <c r="C33" s="14">
        <v>0</v>
      </c>
      <c r="D33" s="14">
        <f>' 5. 报价曲线与均衡价格 4段'!O38</f>
        <v>5548.5</v>
      </c>
      <c r="E33" s="14">
        <f>' 5. 报价曲线与均衡价格 4段'!P38</f>
        <v>2250</v>
      </c>
      <c r="F33" s="27">
        <f>' 5. 报价曲线与均衡价格 4段'!Q38</f>
        <v>0</v>
      </c>
      <c r="G33" s="80">
        <f>' 5. 报价曲线与均衡价格 4段'!R38</f>
        <v>984</v>
      </c>
      <c r="H33" s="80">
        <f>' 5. 报价曲线与均衡价格 4段'!S38</f>
        <v>0</v>
      </c>
      <c r="I33" s="80">
        <f>' 5. 报价曲线与均衡价格 4段'!T38</f>
        <v>0</v>
      </c>
      <c r="J33" s="80">
        <f>' 5. 报价曲线与均衡价格 4段'!U38</f>
        <v>0</v>
      </c>
      <c r="K33" s="14">
        <f>' 5. 报价曲线与均衡价格 4段'!V38</f>
        <v>1926</v>
      </c>
      <c r="L33" s="14">
        <f>' 5. 报价曲线与均衡价格 4段'!W38</f>
        <v>3428.25</v>
      </c>
      <c r="M33" s="14">
        <f>' 5. 报价曲线与均衡价格 4段'!X38</f>
        <v>3428.25</v>
      </c>
      <c r="N33" s="80">
        <f>' 5. 报价曲线与均衡价格 4段'!Y38</f>
        <v>0</v>
      </c>
      <c r="O33" s="80">
        <f>' 5. 报价曲线与均衡价格 4段'!Z38</f>
        <v>0</v>
      </c>
      <c r="P33" s="80">
        <f>' 5. 报价曲线与均衡价格 4段'!AA38</f>
        <v>0</v>
      </c>
      <c r="Q33" s="80">
        <f>' 5. 报价曲线与均衡价格 4段'!AB38</f>
        <v>0</v>
      </c>
      <c r="R33" s="80">
        <f>' 5. 报价曲线与均衡价格 4段'!AC38</f>
        <v>0</v>
      </c>
      <c r="S33" s="80">
        <f>' 5. 报价曲线与均衡价格 4段'!AD38</f>
        <v>0</v>
      </c>
      <c r="T33" s="80">
        <f>' 5. 报价曲线与均衡价格 4段'!AE38</f>
        <v>0</v>
      </c>
      <c r="U33" s="80">
        <f>' 5. 报价曲线与均衡价格 4段'!AF38</f>
        <v>0</v>
      </c>
      <c r="V33" s="80">
        <f>' 5. 报价曲线与均衡价格 4段'!AG38</f>
        <v>0</v>
      </c>
      <c r="W33" s="80">
        <f>' 5. 报价曲线与均衡价格 4段'!AH38</f>
        <v>0</v>
      </c>
      <c r="X33" s="31">
        <f>1</f>
        <v>1</v>
      </c>
      <c r="Y33" s="70">
        <f t="shared" ref="Y33:Y56" si="29">D33*D$30</f>
        <v>5548.5</v>
      </c>
      <c r="Z33">
        <f t="shared" ref="Z33:Z56" si="30">E33*E$30</f>
        <v>2250</v>
      </c>
      <c r="AA33">
        <f t="shared" ref="AA33:AA56" si="31">F33*F$30</f>
        <v>0</v>
      </c>
      <c r="AB33">
        <f t="shared" ref="AB33:AB56" si="32">G33*G$30</f>
        <v>984</v>
      </c>
      <c r="AC33">
        <f t="shared" ref="AC33:AC56" si="33">H33*H$30</f>
        <v>0</v>
      </c>
      <c r="AD33">
        <f t="shared" ref="AD33:AD56" si="34">I33*I$30</f>
        <v>0</v>
      </c>
      <c r="AE33">
        <f>J34*$J$31</f>
        <v>0</v>
      </c>
      <c r="AF33">
        <f t="shared" ref="AF33:AR33" si="35">K33*K$30</f>
        <v>-1926</v>
      </c>
      <c r="AG33">
        <f t="shared" si="35"/>
        <v>-3428.25</v>
      </c>
      <c r="AH33">
        <f t="shared" si="35"/>
        <v>-3428.25</v>
      </c>
      <c r="AI33">
        <f t="shared" si="35"/>
        <v>0</v>
      </c>
      <c r="AJ33">
        <f t="shared" si="35"/>
        <v>0</v>
      </c>
      <c r="AK33">
        <f t="shared" si="35"/>
        <v>0</v>
      </c>
      <c r="AL33">
        <f t="shared" si="35"/>
        <v>0</v>
      </c>
      <c r="AM33">
        <f t="shared" si="35"/>
        <v>0</v>
      </c>
      <c r="AN33">
        <f t="shared" si="35"/>
        <v>0</v>
      </c>
      <c r="AO33">
        <f t="shared" si="35"/>
        <v>0</v>
      </c>
      <c r="AP33">
        <f>U33*$U$30</f>
        <v>0</v>
      </c>
      <c r="AQ33">
        <f t="shared" si="35"/>
        <v>0</v>
      </c>
      <c r="AR33">
        <f t="shared" si="35"/>
        <v>0</v>
      </c>
      <c r="AS33">
        <f>SUM(Y33:AR33)</f>
        <v>0</v>
      </c>
    </row>
    <row r="34" ht="15.75" spans="3:45">
      <c r="C34" s="14">
        <v>1</v>
      </c>
      <c r="D34" s="14">
        <f>' 5. 报价曲线与均衡价格 4段'!O39</f>
        <v>5557.5</v>
      </c>
      <c r="E34" s="14">
        <f>' 5. 报价曲线与均衡价格 4段'!P39</f>
        <v>2250</v>
      </c>
      <c r="F34" s="27">
        <f>' 5. 报价曲线与均衡价格 4段'!Q39</f>
        <v>0</v>
      </c>
      <c r="G34" s="80">
        <f>' 5. 报价曲线与均衡价格 4段'!R39</f>
        <v>966</v>
      </c>
      <c r="H34" s="80">
        <f>' 5. 报价曲线与均衡价格 4段'!S39</f>
        <v>0</v>
      </c>
      <c r="I34" s="80">
        <f>' 5. 报价曲线与均衡价格 4段'!T39</f>
        <v>0</v>
      </c>
      <c r="J34" s="80">
        <f>' 5. 报价曲线与均衡价格 4段'!U39</f>
        <v>0</v>
      </c>
      <c r="K34" s="80">
        <f>' 5. 报价曲线与均衡价格 4段'!V39</f>
        <v>1917</v>
      </c>
      <c r="L34" s="80">
        <f>' 5. 报价曲线与均衡价格 4段'!W39</f>
        <v>3428.25</v>
      </c>
      <c r="M34" s="80">
        <f>' 5. 报价曲线与均衡价格 4段'!X39</f>
        <v>3428.25</v>
      </c>
      <c r="N34" s="80">
        <f>' 5. 报价曲线与均衡价格 4段'!Y39</f>
        <v>0</v>
      </c>
      <c r="O34" s="80">
        <f>' 5. 报价曲线与均衡价格 4段'!Z39</f>
        <v>0</v>
      </c>
      <c r="P34" s="80">
        <f>' 5. 报价曲线与均衡价格 4段'!AA39</f>
        <v>0</v>
      </c>
      <c r="Q34" s="80">
        <f>' 5. 报价曲线与均衡价格 4段'!AB39</f>
        <v>0</v>
      </c>
      <c r="R34" s="80">
        <f>' 5. 报价曲线与均衡价格 4段'!AC39</f>
        <v>0</v>
      </c>
      <c r="S34" s="80">
        <f>' 5. 报价曲线与均衡价格 4段'!AD39</f>
        <v>0</v>
      </c>
      <c r="T34" s="80">
        <f>' 5. 报价曲线与均衡价格 4段'!AE39</f>
        <v>0</v>
      </c>
      <c r="U34" s="80">
        <f>' 5. 报价曲线与均衡价格 4段'!AF39</f>
        <v>0</v>
      </c>
      <c r="V34" s="80">
        <f>' 5. 报价曲线与均衡价格 4段'!AG39</f>
        <v>0</v>
      </c>
      <c r="W34" s="80">
        <f>' 5. 报价曲线与均衡价格 4段'!AH39</f>
        <v>0</v>
      </c>
      <c r="X34" s="31">
        <f>X33+1</f>
        <v>2</v>
      </c>
      <c r="Y34">
        <f t="shared" si="29"/>
        <v>5557.5</v>
      </c>
      <c r="Z34">
        <f t="shared" si="30"/>
        <v>2250</v>
      </c>
      <c r="AA34">
        <f t="shared" si="31"/>
        <v>0</v>
      </c>
      <c r="AB34">
        <f t="shared" si="32"/>
        <v>966</v>
      </c>
      <c r="AC34">
        <f t="shared" si="33"/>
        <v>0</v>
      </c>
      <c r="AD34">
        <f t="shared" si="34"/>
        <v>0</v>
      </c>
      <c r="AE34">
        <f t="shared" ref="AE34:AE56" si="36">J35*$J$31</f>
        <v>0</v>
      </c>
      <c r="AF34">
        <f t="shared" ref="AF34:AF56" si="37">K34*K$30</f>
        <v>-1917</v>
      </c>
      <c r="AG34">
        <f t="shared" ref="AG34:AG56" si="38">L34*L$30</f>
        <v>-3428.25</v>
      </c>
      <c r="AH34">
        <f t="shared" ref="AH34:AH56" si="39">M34*M$30</f>
        <v>-3428.25</v>
      </c>
      <c r="AI34">
        <f t="shared" ref="AI34:AI56" si="40">N34*N$30</f>
        <v>0</v>
      </c>
      <c r="AJ34">
        <f t="shared" ref="AJ34:AJ56" si="41">O34*O$30</f>
        <v>0</v>
      </c>
      <c r="AK34">
        <f t="shared" ref="AK34:AK56" si="42">P34*P$30</f>
        <v>0</v>
      </c>
      <c r="AL34">
        <f t="shared" ref="AL34:AL56" si="43">Q34*Q$30</f>
        <v>0</v>
      </c>
      <c r="AM34">
        <f t="shared" ref="AM34:AM56" si="44">R34*R$30</f>
        <v>0</v>
      </c>
      <c r="AN34">
        <f t="shared" ref="AN34:AN56" si="45">S34*S$30</f>
        <v>0</v>
      </c>
      <c r="AO34">
        <f t="shared" ref="AO34:AO56" si="46">T34*T$30</f>
        <v>0</v>
      </c>
      <c r="AP34">
        <f t="shared" ref="AP34:AP56" si="47">U34*$U$30</f>
        <v>0</v>
      </c>
      <c r="AQ34">
        <f t="shared" ref="AQ34:AQ56" si="48">V34*V$30</f>
        <v>0</v>
      </c>
      <c r="AR34">
        <f t="shared" ref="AR34:AR56" si="49">W34*W$30</f>
        <v>0</v>
      </c>
    </row>
    <row r="35" ht="15.75" spans="3:45">
      <c r="C35" s="14">
        <v>2</v>
      </c>
      <c r="D35" s="14">
        <f>' 5. 报价曲线与均衡价格 4段'!O40</f>
        <v>5562</v>
      </c>
      <c r="E35" s="14">
        <f>' 5. 报价曲线与均衡价格 4段'!P40</f>
        <v>2250</v>
      </c>
      <c r="F35" s="27">
        <f>' 5. 报价曲线与均衡价格 4段'!Q40</f>
        <v>0</v>
      </c>
      <c r="G35" s="80">
        <f>' 5. 报价曲线与均衡价格 4段'!R40</f>
        <v>942</v>
      </c>
      <c r="H35" s="80">
        <f>' 5. 报价曲线与均衡价格 4段'!S40</f>
        <v>0</v>
      </c>
      <c r="I35" s="80">
        <f>' 5. 报价曲线与均衡价格 4段'!T40</f>
        <v>0</v>
      </c>
      <c r="J35" s="80">
        <f>' 5. 报价曲线与均衡价格 4段'!U40</f>
        <v>0</v>
      </c>
      <c r="K35" s="80">
        <f>' 5. 报价曲线与均衡价格 4段'!V40</f>
        <v>1908</v>
      </c>
      <c r="L35" s="80">
        <f>' 5. 报价曲线与均衡价格 4段'!W40</f>
        <v>3423</v>
      </c>
      <c r="M35" s="80">
        <f>' 5. 报价曲线与均衡价格 4段'!X40</f>
        <v>3423</v>
      </c>
      <c r="N35" s="80">
        <f>' 5. 报价曲线与均衡价格 4段'!Y40</f>
        <v>0</v>
      </c>
      <c r="O35" s="80">
        <f>' 5. 报价曲线与均衡价格 4段'!Z40</f>
        <v>0</v>
      </c>
      <c r="P35" s="80">
        <f>' 5. 报价曲线与均衡价格 4段'!AA40</f>
        <v>0</v>
      </c>
      <c r="Q35" s="80">
        <f>' 5. 报价曲线与均衡价格 4段'!AB40</f>
        <v>0</v>
      </c>
      <c r="R35" s="80">
        <f>' 5. 报价曲线与均衡价格 4段'!AC40</f>
        <v>0</v>
      </c>
      <c r="S35" s="80">
        <f>' 5. 报价曲线与均衡价格 4段'!AD40</f>
        <v>0</v>
      </c>
      <c r="T35" s="80">
        <f>' 5. 报价曲线与均衡价格 4段'!AE40</f>
        <v>0</v>
      </c>
      <c r="U35" s="80">
        <f>' 5. 报价曲线与均衡价格 4段'!AF40</f>
        <v>0</v>
      </c>
      <c r="V35" s="80">
        <f>' 5. 报价曲线与均衡价格 4段'!AG40</f>
        <v>0</v>
      </c>
      <c r="W35" s="80">
        <f>' 5. 报价曲线与均衡价格 4段'!AH40</f>
        <v>0</v>
      </c>
      <c r="X35" s="31">
        <f t="shared" ref="X35:X56" si="50">X34+1</f>
        <v>3</v>
      </c>
      <c r="Y35">
        <f t="shared" si="29"/>
        <v>5562</v>
      </c>
      <c r="Z35">
        <f t="shared" si="30"/>
        <v>2250</v>
      </c>
      <c r="AA35">
        <f t="shared" si="31"/>
        <v>0</v>
      </c>
      <c r="AB35">
        <f t="shared" si="32"/>
        <v>942</v>
      </c>
      <c r="AC35">
        <f t="shared" si="33"/>
        <v>0</v>
      </c>
      <c r="AD35">
        <f t="shared" si="34"/>
        <v>0</v>
      </c>
      <c r="AE35">
        <f t="shared" si="36"/>
        <v>0</v>
      </c>
      <c r="AF35">
        <f t="shared" si="37"/>
        <v>-1908</v>
      </c>
      <c r="AG35">
        <f t="shared" si="38"/>
        <v>-3423</v>
      </c>
      <c r="AH35">
        <f t="shared" si="39"/>
        <v>-3423</v>
      </c>
      <c r="AI35">
        <f t="shared" si="40"/>
        <v>0</v>
      </c>
      <c r="AJ35">
        <f t="shared" si="41"/>
        <v>0</v>
      </c>
      <c r="AK35">
        <f t="shared" si="42"/>
        <v>0</v>
      </c>
      <c r="AL35">
        <f t="shared" si="43"/>
        <v>0</v>
      </c>
      <c r="AM35">
        <f t="shared" si="44"/>
        <v>0</v>
      </c>
      <c r="AN35">
        <f t="shared" si="45"/>
        <v>0</v>
      </c>
      <c r="AO35">
        <f t="shared" si="46"/>
        <v>0</v>
      </c>
      <c r="AP35">
        <f t="shared" si="47"/>
        <v>0</v>
      </c>
      <c r="AQ35">
        <f t="shared" si="48"/>
        <v>0</v>
      </c>
      <c r="AR35">
        <f t="shared" si="49"/>
        <v>0</v>
      </c>
    </row>
    <row r="36" ht="15.75" spans="3:45">
      <c r="C36" s="14">
        <v>3</v>
      </c>
      <c r="D36" s="14">
        <f>' 5. 报价曲线与均衡价格 4段'!O41</f>
        <v>5569.5</v>
      </c>
      <c r="E36" s="14">
        <f>' 5. 报价曲线与均衡价格 4段'!P41</f>
        <v>2250</v>
      </c>
      <c r="F36" s="27">
        <f>' 5. 报价曲线与均衡价格 4段'!Q41</f>
        <v>0</v>
      </c>
      <c r="G36" s="80">
        <f>' 5. 报价曲线与均衡价格 4段'!R41</f>
        <v>918</v>
      </c>
      <c r="H36" s="80">
        <f>' 5. 报价曲线与均衡价格 4段'!S41</f>
        <v>0</v>
      </c>
      <c r="I36" s="80">
        <f>' 5. 报价曲线与均衡价格 4段'!T41</f>
        <v>0</v>
      </c>
      <c r="J36" s="80">
        <f>' 5. 报价曲线与均衡价格 4段'!U41</f>
        <v>0</v>
      </c>
      <c r="K36" s="80">
        <f>' 5. 报价曲线与均衡价格 4段'!V41</f>
        <v>1902</v>
      </c>
      <c r="L36" s="80">
        <f>' 5. 报价曲线与均衡价格 4段'!W41</f>
        <v>3417.75</v>
      </c>
      <c r="M36" s="80">
        <f>' 5. 报价曲线与均衡价格 4段'!X41</f>
        <v>3417.75</v>
      </c>
      <c r="N36" s="80">
        <f>' 5. 报价曲线与均衡价格 4段'!Y41</f>
        <v>0</v>
      </c>
      <c r="O36" s="80">
        <f>' 5. 报价曲线与均衡价格 4段'!Z41</f>
        <v>0</v>
      </c>
      <c r="P36" s="80">
        <f>' 5. 报价曲线与均衡价格 4段'!AA41</f>
        <v>0</v>
      </c>
      <c r="Q36" s="80">
        <f>' 5. 报价曲线与均衡价格 4段'!AB41</f>
        <v>0</v>
      </c>
      <c r="R36" s="80">
        <f>' 5. 报价曲线与均衡价格 4段'!AC41</f>
        <v>0</v>
      </c>
      <c r="S36" s="80">
        <f>' 5. 报价曲线与均衡价格 4段'!AD41</f>
        <v>0</v>
      </c>
      <c r="T36" s="80">
        <f>' 5. 报价曲线与均衡价格 4段'!AE41</f>
        <v>0</v>
      </c>
      <c r="U36" s="80">
        <f>' 5. 报价曲线与均衡价格 4段'!AF41</f>
        <v>0</v>
      </c>
      <c r="V36" s="80">
        <f>' 5. 报价曲线与均衡价格 4段'!AG41</f>
        <v>0</v>
      </c>
      <c r="W36" s="80">
        <f>' 5. 报价曲线与均衡价格 4段'!AH41</f>
        <v>0</v>
      </c>
      <c r="X36" s="31">
        <f t="shared" si="50"/>
        <v>4</v>
      </c>
      <c r="Y36">
        <f t="shared" si="29"/>
        <v>5569.5</v>
      </c>
      <c r="Z36">
        <f t="shared" si="30"/>
        <v>2250</v>
      </c>
      <c r="AA36">
        <f t="shared" si="31"/>
        <v>0</v>
      </c>
      <c r="AB36">
        <f t="shared" si="32"/>
        <v>918</v>
      </c>
      <c r="AC36">
        <f t="shared" si="33"/>
        <v>0</v>
      </c>
      <c r="AD36">
        <f t="shared" si="34"/>
        <v>0</v>
      </c>
      <c r="AE36">
        <f t="shared" si="36"/>
        <v>0</v>
      </c>
      <c r="AF36">
        <f t="shared" si="37"/>
        <v>-1902</v>
      </c>
      <c r="AG36">
        <f t="shared" si="38"/>
        <v>-3417.75</v>
      </c>
      <c r="AH36">
        <f t="shared" si="39"/>
        <v>-3417.75</v>
      </c>
      <c r="AI36">
        <f t="shared" si="40"/>
        <v>0</v>
      </c>
      <c r="AJ36">
        <f t="shared" si="41"/>
        <v>0</v>
      </c>
      <c r="AK36">
        <f t="shared" si="42"/>
        <v>0</v>
      </c>
      <c r="AL36">
        <f t="shared" si="43"/>
        <v>0</v>
      </c>
      <c r="AM36">
        <f t="shared" si="44"/>
        <v>0</v>
      </c>
      <c r="AN36">
        <f t="shared" si="45"/>
        <v>0</v>
      </c>
      <c r="AO36">
        <f t="shared" si="46"/>
        <v>0</v>
      </c>
      <c r="AP36">
        <f t="shared" si="47"/>
        <v>0</v>
      </c>
      <c r="AQ36">
        <f t="shared" si="48"/>
        <v>0</v>
      </c>
      <c r="AR36">
        <f t="shared" si="49"/>
        <v>0</v>
      </c>
    </row>
    <row r="37" ht="15.75" spans="3:45">
      <c r="C37" s="14">
        <v>4</v>
      </c>
      <c r="D37" s="14">
        <f>' 5. 报价曲线与均衡价格 4段'!O42</f>
        <v>5623.5</v>
      </c>
      <c r="E37" s="14">
        <f>' 5. 报价曲线与均衡价格 4段'!P42</f>
        <v>2250</v>
      </c>
      <c r="F37" s="27">
        <f>' 5. 报价曲线与均衡价格 4段'!Q42</f>
        <v>0</v>
      </c>
      <c r="G37" s="80">
        <f>' 5. 报价曲线与均衡价格 4段'!R42</f>
        <v>894</v>
      </c>
      <c r="H37" s="80">
        <f>' 5. 报价曲线与均衡价格 4段'!S42</f>
        <v>0</v>
      </c>
      <c r="I37" s="80">
        <f>' 5. 报价曲线与均衡价格 4段'!T42</f>
        <v>0</v>
      </c>
      <c r="J37" s="80">
        <f>' 5. 报价曲线与均衡价格 4段'!U42</f>
        <v>0</v>
      </c>
      <c r="K37" s="80">
        <f>' 5. 报价曲线与均衡价格 4段'!V42</f>
        <v>1911</v>
      </c>
      <c r="L37" s="80">
        <f>' 5. 报价曲线与均衡价格 4段'!W42</f>
        <v>3428.25</v>
      </c>
      <c r="M37" s="80">
        <f>' 5. 报价曲线与均衡价格 4段'!X42</f>
        <v>3428.25</v>
      </c>
      <c r="N37" s="80">
        <f>' 5. 报价曲线与均衡价格 4段'!Y42</f>
        <v>0</v>
      </c>
      <c r="O37" s="80">
        <f>' 5. 报价曲线与均衡价格 4段'!Z42</f>
        <v>0</v>
      </c>
      <c r="P37" s="80">
        <f>' 5. 报价曲线与均衡价格 4段'!AA42</f>
        <v>0</v>
      </c>
      <c r="Q37" s="80">
        <f>' 5. 报价曲线与均衡价格 4段'!AB42</f>
        <v>0</v>
      </c>
      <c r="R37" s="80">
        <f>' 5. 报价曲线与均衡价格 4段'!AC42</f>
        <v>0</v>
      </c>
      <c r="S37" s="80">
        <f>' 5. 报价曲线与均衡价格 4段'!AD42</f>
        <v>0</v>
      </c>
      <c r="T37" s="80">
        <f>' 5. 报价曲线与均衡价格 4段'!AE42</f>
        <v>0</v>
      </c>
      <c r="U37" s="80">
        <f>' 5. 报价曲线与均衡价格 4段'!AF42</f>
        <v>0</v>
      </c>
      <c r="V37" s="80">
        <f>' 5. 报价曲线与均衡价格 4段'!AG42</f>
        <v>0</v>
      </c>
      <c r="W37" s="80">
        <f>' 5. 报价曲线与均衡价格 4段'!AH42</f>
        <v>0</v>
      </c>
      <c r="X37" s="31">
        <f t="shared" si="50"/>
        <v>5</v>
      </c>
      <c r="Y37">
        <f t="shared" si="29"/>
        <v>5623.5</v>
      </c>
      <c r="Z37">
        <f t="shared" si="30"/>
        <v>2250</v>
      </c>
      <c r="AA37">
        <f t="shared" si="31"/>
        <v>0</v>
      </c>
      <c r="AB37">
        <f t="shared" si="32"/>
        <v>894</v>
      </c>
      <c r="AC37">
        <f t="shared" si="33"/>
        <v>0</v>
      </c>
      <c r="AD37">
        <f t="shared" si="34"/>
        <v>0</v>
      </c>
      <c r="AE37">
        <f t="shared" si="36"/>
        <v>0</v>
      </c>
      <c r="AF37">
        <f t="shared" si="37"/>
        <v>-1911</v>
      </c>
      <c r="AG37">
        <f t="shared" si="38"/>
        <v>-3428.25</v>
      </c>
      <c r="AH37">
        <f t="shared" si="39"/>
        <v>-3428.25</v>
      </c>
      <c r="AI37">
        <f t="shared" si="40"/>
        <v>0</v>
      </c>
      <c r="AJ37">
        <f t="shared" si="41"/>
        <v>0</v>
      </c>
      <c r="AK37">
        <f t="shared" si="42"/>
        <v>0</v>
      </c>
      <c r="AL37">
        <f t="shared" si="43"/>
        <v>0</v>
      </c>
      <c r="AM37">
        <f t="shared" si="44"/>
        <v>0</v>
      </c>
      <c r="AN37">
        <f t="shared" si="45"/>
        <v>0</v>
      </c>
      <c r="AO37">
        <f t="shared" si="46"/>
        <v>0</v>
      </c>
      <c r="AP37">
        <f t="shared" si="47"/>
        <v>0</v>
      </c>
      <c r="AQ37">
        <f t="shared" si="48"/>
        <v>0</v>
      </c>
      <c r="AR37">
        <f t="shared" si="49"/>
        <v>0</v>
      </c>
    </row>
    <row r="38" ht="15.75" spans="3:45">
      <c r="C38" s="14">
        <v>5</v>
      </c>
      <c r="D38" s="14">
        <f>' 5. 报价曲线与均衡价格 4段'!O43</f>
        <v>5698.5</v>
      </c>
      <c r="E38" s="14">
        <f>' 5. 报价曲线与均衡价格 4段'!P43</f>
        <v>2250</v>
      </c>
      <c r="F38" s="27">
        <f>' 5. 报价曲线与均衡价格 4段'!Q43</f>
        <v>0</v>
      </c>
      <c r="G38" s="80">
        <f>' 5. 报价曲线与均衡价格 4段'!R43</f>
        <v>885</v>
      </c>
      <c r="H38" s="80">
        <f>' 5. 报价曲线与均衡价格 4段'!S43</f>
        <v>0</v>
      </c>
      <c r="I38" s="80">
        <f>' 5. 报价曲线与均衡价格 4段'!T43</f>
        <v>0</v>
      </c>
      <c r="J38" s="80">
        <f>' 5. 报价曲线与均衡价格 4段'!U43</f>
        <v>0</v>
      </c>
      <c r="K38" s="80">
        <f>' 5. 报价曲线与均衡价格 4段'!V43</f>
        <v>1935</v>
      </c>
      <c r="L38" s="80">
        <f>' 5. 报价曲线与均衡价格 4段'!W43</f>
        <v>3449.25</v>
      </c>
      <c r="M38" s="80">
        <f>' 5. 报价曲线与均衡价格 4段'!X43</f>
        <v>3449.25</v>
      </c>
      <c r="N38" s="80">
        <f>' 5. 报价曲线与均衡价格 4段'!Y43</f>
        <v>0</v>
      </c>
      <c r="O38" s="80">
        <f>' 5. 报价曲线与均衡价格 4段'!Z43</f>
        <v>0</v>
      </c>
      <c r="P38" s="80">
        <f>' 5. 报价曲线与均衡价格 4段'!AA43</f>
        <v>0</v>
      </c>
      <c r="Q38" s="80">
        <f>' 5. 报价曲线与均衡价格 4段'!AB43</f>
        <v>0</v>
      </c>
      <c r="R38" s="80">
        <f>' 5. 报价曲线与均衡价格 4段'!AC43</f>
        <v>0</v>
      </c>
      <c r="S38" s="80">
        <f>' 5. 报价曲线与均衡价格 4段'!AD43</f>
        <v>0</v>
      </c>
      <c r="T38" s="80">
        <f>' 5. 报价曲线与均衡价格 4段'!AE43</f>
        <v>0</v>
      </c>
      <c r="U38" s="80">
        <f>' 5. 报价曲线与均衡价格 4段'!AF43</f>
        <v>0</v>
      </c>
      <c r="V38" s="80">
        <f>' 5. 报价曲线与均衡价格 4段'!AG43</f>
        <v>0</v>
      </c>
      <c r="W38" s="80">
        <f>' 5. 报价曲线与均衡价格 4段'!AH43</f>
        <v>0</v>
      </c>
      <c r="X38" s="31">
        <f t="shared" si="50"/>
        <v>6</v>
      </c>
      <c r="Y38">
        <f t="shared" si="29"/>
        <v>5698.5</v>
      </c>
      <c r="Z38">
        <f t="shared" si="30"/>
        <v>2250</v>
      </c>
      <c r="AA38">
        <f t="shared" si="31"/>
        <v>0</v>
      </c>
      <c r="AB38">
        <f t="shared" si="32"/>
        <v>885</v>
      </c>
      <c r="AC38">
        <f t="shared" si="33"/>
        <v>0</v>
      </c>
      <c r="AD38">
        <f t="shared" si="34"/>
        <v>0</v>
      </c>
      <c r="AE38">
        <f t="shared" si="36"/>
        <v>0</v>
      </c>
      <c r="AF38">
        <f t="shared" si="37"/>
        <v>-1935</v>
      </c>
      <c r="AG38">
        <f t="shared" si="38"/>
        <v>-3449.25</v>
      </c>
      <c r="AH38">
        <f t="shared" si="39"/>
        <v>-3449.25</v>
      </c>
      <c r="AI38">
        <f t="shared" si="40"/>
        <v>0</v>
      </c>
      <c r="AJ38">
        <f t="shared" si="41"/>
        <v>0</v>
      </c>
      <c r="AK38">
        <f t="shared" si="42"/>
        <v>0</v>
      </c>
      <c r="AL38">
        <f t="shared" si="43"/>
        <v>0</v>
      </c>
      <c r="AM38">
        <f t="shared" si="44"/>
        <v>0</v>
      </c>
      <c r="AN38">
        <f t="shared" si="45"/>
        <v>0</v>
      </c>
      <c r="AO38">
        <f t="shared" si="46"/>
        <v>0</v>
      </c>
      <c r="AP38">
        <f t="shared" si="47"/>
        <v>0</v>
      </c>
      <c r="AQ38">
        <f t="shared" si="48"/>
        <v>0</v>
      </c>
      <c r="AR38">
        <f t="shared" si="49"/>
        <v>0</v>
      </c>
    </row>
    <row r="39" ht="15.75" spans="3:45">
      <c r="C39" s="14">
        <v>6</v>
      </c>
      <c r="D39" s="14">
        <f>' 5. 报价曲线与均衡价格 4段'!O44</f>
        <v>5760</v>
      </c>
      <c r="E39" s="14">
        <f>' 5. 报价曲线与均衡价格 4段'!P44</f>
        <v>2250</v>
      </c>
      <c r="F39" s="27">
        <f>' 5. 报价曲线与均衡价格 4段'!Q44</f>
        <v>0</v>
      </c>
      <c r="G39" s="80">
        <f>' 5. 报价曲线与均衡价格 4段'!R44</f>
        <v>906</v>
      </c>
      <c r="H39" s="80">
        <f>' 5. 报价曲线与均衡价格 4段'!S44</f>
        <v>0</v>
      </c>
      <c r="I39" s="80">
        <f>' 5. 报价曲线与均衡价格 4段'!T44</f>
        <v>0</v>
      </c>
      <c r="J39" s="80">
        <f>' 5. 报价曲线与均衡价格 4段'!U44</f>
        <v>0</v>
      </c>
      <c r="K39" s="80">
        <f>' 5. 报价曲线与均衡价格 4段'!V44</f>
        <v>1965</v>
      </c>
      <c r="L39" s="80">
        <f>' 5. 报价曲线与均衡价格 4段'!W44</f>
        <v>3475.5</v>
      </c>
      <c r="M39" s="80">
        <f>' 5. 报价曲线与均衡价格 4段'!X44</f>
        <v>3475.5</v>
      </c>
      <c r="N39" s="80">
        <f>' 5. 报价曲线与均衡价格 4段'!Y44</f>
        <v>0</v>
      </c>
      <c r="O39" s="80">
        <f>' 5. 报价曲线与均衡价格 4段'!Z44</f>
        <v>0</v>
      </c>
      <c r="P39" s="80">
        <f>' 5. 报价曲线与均衡价格 4段'!AA44</f>
        <v>0</v>
      </c>
      <c r="Q39" s="80">
        <f>' 5. 报价曲线与均衡价格 4段'!AB44</f>
        <v>0</v>
      </c>
      <c r="R39" s="80">
        <f>' 5. 报价曲线与均衡价格 4段'!AC44</f>
        <v>0</v>
      </c>
      <c r="S39" s="80">
        <f>' 5. 报价曲线与均衡价格 4段'!AD44</f>
        <v>0</v>
      </c>
      <c r="T39" s="80">
        <f>' 5. 报价曲线与均衡价格 4段'!AE44</f>
        <v>0</v>
      </c>
      <c r="U39" s="80">
        <f>' 5. 报价曲线与均衡价格 4段'!AF44</f>
        <v>0</v>
      </c>
      <c r="V39" s="80">
        <f>' 5. 报价曲线与均衡价格 4段'!AG44</f>
        <v>0</v>
      </c>
      <c r="W39" s="80">
        <f>' 5. 报价曲线与均衡价格 4段'!AH44</f>
        <v>0</v>
      </c>
      <c r="X39" s="31">
        <f t="shared" si="50"/>
        <v>7</v>
      </c>
      <c r="Y39">
        <f t="shared" si="29"/>
        <v>5760</v>
      </c>
      <c r="Z39">
        <f t="shared" si="30"/>
        <v>2250</v>
      </c>
      <c r="AA39">
        <f t="shared" si="31"/>
        <v>0</v>
      </c>
      <c r="AB39">
        <f t="shared" si="32"/>
        <v>906</v>
      </c>
      <c r="AC39">
        <f t="shared" si="33"/>
        <v>0</v>
      </c>
      <c r="AD39">
        <f t="shared" si="34"/>
        <v>0</v>
      </c>
      <c r="AE39">
        <f t="shared" si="36"/>
        <v>0</v>
      </c>
      <c r="AF39">
        <f t="shared" si="37"/>
        <v>-1965</v>
      </c>
      <c r="AG39">
        <f t="shared" si="38"/>
        <v>-3475.5</v>
      </c>
      <c r="AH39">
        <f t="shared" si="39"/>
        <v>-3475.5</v>
      </c>
      <c r="AI39">
        <f t="shared" si="40"/>
        <v>0</v>
      </c>
      <c r="AJ39">
        <f t="shared" si="41"/>
        <v>0</v>
      </c>
      <c r="AK39">
        <f t="shared" si="42"/>
        <v>0</v>
      </c>
      <c r="AL39">
        <f t="shared" si="43"/>
        <v>0</v>
      </c>
      <c r="AM39">
        <f t="shared" si="44"/>
        <v>0</v>
      </c>
      <c r="AN39">
        <f t="shared" si="45"/>
        <v>0</v>
      </c>
      <c r="AO39">
        <f t="shared" si="46"/>
        <v>0</v>
      </c>
      <c r="AP39">
        <f t="shared" si="47"/>
        <v>0</v>
      </c>
      <c r="AQ39">
        <f t="shared" si="48"/>
        <v>0</v>
      </c>
      <c r="AR39">
        <f t="shared" si="49"/>
        <v>0</v>
      </c>
    </row>
    <row r="40" ht="15.75" spans="3:45">
      <c r="C40" s="14">
        <v>7</v>
      </c>
      <c r="D40" s="14">
        <f>' 5. 报价曲线与均衡价格 4段'!O45</f>
        <v>5752.5</v>
      </c>
      <c r="E40" s="14">
        <f>' 5. 报价曲线与均衡价格 4段'!P45</f>
        <v>2250</v>
      </c>
      <c r="F40" s="27">
        <f>' 5. 报价曲线与均衡价格 4段'!Q45</f>
        <v>0</v>
      </c>
      <c r="G40" s="80">
        <f>' 5. 报价曲线与均衡价格 4段'!R45</f>
        <v>966</v>
      </c>
      <c r="H40" s="80">
        <f>' 5. 报价曲线与均衡价格 4段'!S45</f>
        <v>0</v>
      </c>
      <c r="I40" s="80">
        <f>' 5. 报价曲线与均衡价格 4段'!T45</f>
        <v>0</v>
      </c>
      <c r="J40" s="80">
        <f>' 5. 报价曲线与均衡价格 4段'!U45</f>
        <v>0</v>
      </c>
      <c r="K40" s="80">
        <f>' 5. 报价曲线与均衡价格 4段'!V45</f>
        <v>1986</v>
      </c>
      <c r="L40" s="80">
        <f>' 5. 报价曲线与均衡价格 4段'!W45</f>
        <v>3491.25</v>
      </c>
      <c r="M40" s="80">
        <f>' 5. 报价曲线与均衡价格 4段'!X45</f>
        <v>3491.25</v>
      </c>
      <c r="N40" s="80">
        <f>' 5. 报价曲线与均衡价格 4段'!Y45</f>
        <v>0</v>
      </c>
      <c r="O40" s="80">
        <f>' 5. 报价曲线与均衡价格 4段'!Z45</f>
        <v>0</v>
      </c>
      <c r="P40" s="80">
        <f>' 5. 报价曲线与均衡价格 4段'!AA45</f>
        <v>0</v>
      </c>
      <c r="Q40" s="80">
        <f>' 5. 报价曲线与均衡价格 4段'!AB45</f>
        <v>0</v>
      </c>
      <c r="R40" s="80">
        <f>' 5. 报价曲线与均衡价格 4段'!AC45</f>
        <v>0</v>
      </c>
      <c r="S40" s="80">
        <f>' 5. 报价曲线与均衡价格 4段'!AD45</f>
        <v>0</v>
      </c>
      <c r="T40" s="80">
        <f>' 5. 报价曲线与均衡价格 4段'!AE45</f>
        <v>0</v>
      </c>
      <c r="U40" s="80">
        <f>' 5. 报价曲线与均衡价格 4段'!AF45</f>
        <v>0</v>
      </c>
      <c r="V40" s="80">
        <f>' 5. 报价曲线与均衡价格 4段'!AG45</f>
        <v>0</v>
      </c>
      <c r="W40" s="80">
        <f>' 5. 报价曲线与均衡价格 4段'!AH45</f>
        <v>0</v>
      </c>
      <c r="X40" s="31">
        <f t="shared" si="50"/>
        <v>8</v>
      </c>
      <c r="Y40">
        <f t="shared" si="29"/>
        <v>5752.5</v>
      </c>
      <c r="Z40">
        <f t="shared" si="30"/>
        <v>2250</v>
      </c>
      <c r="AA40">
        <f t="shared" si="31"/>
        <v>0</v>
      </c>
      <c r="AB40">
        <f t="shared" si="32"/>
        <v>966</v>
      </c>
      <c r="AC40">
        <f t="shared" si="33"/>
        <v>0</v>
      </c>
      <c r="AD40">
        <f t="shared" si="34"/>
        <v>0</v>
      </c>
      <c r="AE40">
        <f t="shared" si="36"/>
        <v>0</v>
      </c>
      <c r="AF40">
        <f t="shared" si="37"/>
        <v>-1986</v>
      </c>
      <c r="AG40">
        <f t="shared" si="38"/>
        <v>-3491.25</v>
      </c>
      <c r="AH40">
        <f t="shared" si="39"/>
        <v>-3491.25</v>
      </c>
      <c r="AI40">
        <f t="shared" si="40"/>
        <v>0</v>
      </c>
      <c r="AJ40">
        <f t="shared" si="41"/>
        <v>0</v>
      </c>
      <c r="AK40">
        <f t="shared" si="42"/>
        <v>0</v>
      </c>
      <c r="AL40">
        <f t="shared" si="43"/>
        <v>0</v>
      </c>
      <c r="AM40">
        <f t="shared" si="44"/>
        <v>0</v>
      </c>
      <c r="AN40">
        <f t="shared" si="45"/>
        <v>0</v>
      </c>
      <c r="AO40">
        <f t="shared" si="46"/>
        <v>0</v>
      </c>
      <c r="AP40">
        <f t="shared" si="47"/>
        <v>0</v>
      </c>
      <c r="AQ40">
        <f t="shared" si="48"/>
        <v>0</v>
      </c>
      <c r="AR40">
        <f t="shared" si="49"/>
        <v>0</v>
      </c>
    </row>
    <row r="41" ht="15.75" spans="3:45">
      <c r="C41" s="14">
        <v>8</v>
      </c>
      <c r="D41" s="14">
        <f>' 5. 报价曲线与均衡价格 4段'!O46</f>
        <v>5692.5</v>
      </c>
      <c r="E41" s="14">
        <f>' 5. 报价曲线与均衡价格 4段'!P46</f>
        <v>2250</v>
      </c>
      <c r="F41" s="27">
        <f>' 5. 报价曲线与均衡价格 4段'!Q46</f>
        <v>0</v>
      </c>
      <c r="G41" s="80">
        <f>' 5. 报价曲线与均衡价格 4段'!R46</f>
        <v>1059</v>
      </c>
      <c r="H41" s="80">
        <f>' 5. 报价曲线与均衡价格 4段'!S46</f>
        <v>0</v>
      </c>
      <c r="I41" s="80">
        <f>' 5. 报价曲线与均衡价格 4段'!T46</f>
        <v>0</v>
      </c>
      <c r="J41" s="80">
        <f>' 5. 报价曲线与均衡价格 4段'!U46</f>
        <v>0</v>
      </c>
      <c r="K41" s="80">
        <f>' 5. 报价曲线与均衡价格 4段'!V46</f>
        <v>1998</v>
      </c>
      <c r="L41" s="80">
        <f>' 5. 报价曲线与均衡价格 4段'!W46</f>
        <v>3501.75</v>
      </c>
      <c r="M41" s="80">
        <f>' 5. 报价曲线与均衡价格 4段'!X46</f>
        <v>3501.75</v>
      </c>
      <c r="N41" s="80">
        <f>' 5. 报价曲线与均衡价格 4段'!Y46</f>
        <v>0</v>
      </c>
      <c r="O41" s="80">
        <f>' 5. 报价曲线与均衡价格 4段'!Z46</f>
        <v>0</v>
      </c>
      <c r="P41" s="80">
        <f>' 5. 报价曲线与均衡价格 4段'!AA46</f>
        <v>0</v>
      </c>
      <c r="Q41" s="80">
        <f>' 5. 报价曲线与均衡价格 4段'!AB46</f>
        <v>0</v>
      </c>
      <c r="R41" s="80">
        <f>' 5. 报价曲线与均衡价格 4段'!AC46</f>
        <v>0</v>
      </c>
      <c r="S41" s="80">
        <f>' 5. 报价曲线与均衡价格 4段'!AD46</f>
        <v>0</v>
      </c>
      <c r="T41" s="80">
        <f>' 5. 报价曲线与均衡价格 4段'!AE46</f>
        <v>0</v>
      </c>
      <c r="U41" s="80">
        <f>' 5. 报价曲线与均衡价格 4段'!AF46</f>
        <v>0</v>
      </c>
      <c r="V41" s="80">
        <f>' 5. 报价曲线与均衡价格 4段'!AG46</f>
        <v>0</v>
      </c>
      <c r="W41" s="80">
        <f>' 5. 报价曲线与均衡价格 4段'!AH46</f>
        <v>0</v>
      </c>
      <c r="X41" s="31">
        <f t="shared" si="50"/>
        <v>9</v>
      </c>
      <c r="Y41">
        <f t="shared" si="29"/>
        <v>5692.5</v>
      </c>
      <c r="Z41">
        <f t="shared" si="30"/>
        <v>2250</v>
      </c>
      <c r="AA41">
        <f t="shared" si="31"/>
        <v>0</v>
      </c>
      <c r="AB41">
        <f t="shared" si="32"/>
        <v>1059</v>
      </c>
      <c r="AC41">
        <f t="shared" si="33"/>
        <v>0</v>
      </c>
      <c r="AD41">
        <f t="shared" si="34"/>
        <v>0</v>
      </c>
      <c r="AE41">
        <f t="shared" si="36"/>
        <v>0</v>
      </c>
      <c r="AF41">
        <f t="shared" si="37"/>
        <v>-1998</v>
      </c>
      <c r="AG41">
        <f t="shared" si="38"/>
        <v>-3501.75</v>
      </c>
      <c r="AH41">
        <f t="shared" si="39"/>
        <v>-3501.75</v>
      </c>
      <c r="AI41">
        <f t="shared" si="40"/>
        <v>0</v>
      </c>
      <c r="AJ41">
        <f t="shared" si="41"/>
        <v>0</v>
      </c>
      <c r="AK41">
        <f t="shared" si="42"/>
        <v>0</v>
      </c>
      <c r="AL41">
        <f t="shared" si="43"/>
        <v>0</v>
      </c>
      <c r="AM41">
        <f t="shared" si="44"/>
        <v>0</v>
      </c>
      <c r="AN41">
        <f t="shared" si="45"/>
        <v>0</v>
      </c>
      <c r="AO41">
        <f t="shared" si="46"/>
        <v>0</v>
      </c>
      <c r="AP41">
        <f t="shared" si="47"/>
        <v>0</v>
      </c>
      <c r="AQ41">
        <f t="shared" si="48"/>
        <v>0</v>
      </c>
      <c r="AR41">
        <f t="shared" si="49"/>
        <v>0</v>
      </c>
    </row>
    <row r="42" ht="15.75" spans="3:45">
      <c r="C42" s="14">
        <v>9</v>
      </c>
      <c r="D42" s="14">
        <f>' 5. 报价曲线与均衡价格 4段'!O47</f>
        <v>5611.5</v>
      </c>
      <c r="E42" s="14">
        <f>' 5. 报价曲线与均衡价格 4段'!P47</f>
        <v>2250</v>
      </c>
      <c r="F42" s="27">
        <f>' 5. 报价曲线与均衡价格 4段'!Q47</f>
        <v>0</v>
      </c>
      <c r="G42" s="80">
        <f>' 5. 报价曲线与均衡价格 4段'!R47</f>
        <v>1170</v>
      </c>
      <c r="H42" s="80">
        <f>' 5. 报价曲线与均衡价格 4段'!S47</f>
        <v>0</v>
      </c>
      <c r="I42" s="80">
        <f>' 5. 报价曲线与均衡价格 4段'!T47</f>
        <v>0</v>
      </c>
      <c r="J42" s="80">
        <f>' 5. 报价曲线与均衡价格 4段'!U47</f>
        <v>0</v>
      </c>
      <c r="K42" s="80">
        <f>' 5. 报价曲线与均衡价格 4段'!V47</f>
        <v>2007</v>
      </c>
      <c r="L42" s="80">
        <f>' 5. 报价曲线与均衡价格 4段'!W47</f>
        <v>3512.25</v>
      </c>
      <c r="M42" s="80">
        <f>' 5. 报价曲线与均衡价格 4段'!X47</f>
        <v>3512.25</v>
      </c>
      <c r="N42" s="80">
        <f>' 5. 报价曲线与均衡价格 4段'!Y47</f>
        <v>0</v>
      </c>
      <c r="O42" s="80">
        <f>' 5. 报价曲线与均衡价格 4段'!Z47</f>
        <v>0</v>
      </c>
      <c r="P42" s="80">
        <f>' 5. 报价曲线与均衡价格 4段'!AA47</f>
        <v>0</v>
      </c>
      <c r="Q42" s="80">
        <f>' 5. 报价曲线与均衡价格 4段'!AB47</f>
        <v>0</v>
      </c>
      <c r="R42" s="80">
        <f>' 5. 报价曲线与均衡价格 4段'!AC47</f>
        <v>0</v>
      </c>
      <c r="S42" s="80">
        <f>' 5. 报价曲线与均衡价格 4段'!AD47</f>
        <v>0</v>
      </c>
      <c r="T42" s="80">
        <f>' 5. 报价曲线与均衡价格 4段'!AE47</f>
        <v>0</v>
      </c>
      <c r="U42" s="80">
        <f>' 5. 报价曲线与均衡价格 4段'!AF47</f>
        <v>0</v>
      </c>
      <c r="V42" s="80">
        <f>' 5. 报价曲线与均衡价格 4段'!AG47</f>
        <v>0</v>
      </c>
      <c r="W42" s="80">
        <f>' 5. 报价曲线与均衡价格 4段'!AH47</f>
        <v>0</v>
      </c>
      <c r="X42" s="31">
        <f t="shared" si="50"/>
        <v>10</v>
      </c>
      <c r="Y42">
        <f t="shared" si="29"/>
        <v>5611.5</v>
      </c>
      <c r="Z42">
        <f t="shared" si="30"/>
        <v>2250</v>
      </c>
      <c r="AA42">
        <f t="shared" si="31"/>
        <v>0</v>
      </c>
      <c r="AB42">
        <f t="shared" si="32"/>
        <v>1170</v>
      </c>
      <c r="AC42">
        <f t="shared" si="33"/>
        <v>0</v>
      </c>
      <c r="AD42">
        <f t="shared" si="34"/>
        <v>0</v>
      </c>
      <c r="AE42">
        <f t="shared" si="36"/>
        <v>0</v>
      </c>
      <c r="AF42">
        <f t="shared" si="37"/>
        <v>-2007</v>
      </c>
      <c r="AG42">
        <f t="shared" si="38"/>
        <v>-3512.25</v>
      </c>
      <c r="AH42">
        <f t="shared" si="39"/>
        <v>-3512.25</v>
      </c>
      <c r="AI42">
        <f t="shared" si="40"/>
        <v>0</v>
      </c>
      <c r="AJ42">
        <f t="shared" si="41"/>
        <v>0</v>
      </c>
      <c r="AK42">
        <f t="shared" si="42"/>
        <v>0</v>
      </c>
      <c r="AL42">
        <f t="shared" si="43"/>
        <v>0</v>
      </c>
      <c r="AM42">
        <f t="shared" si="44"/>
        <v>0</v>
      </c>
      <c r="AN42">
        <f t="shared" si="45"/>
        <v>0</v>
      </c>
      <c r="AO42">
        <f t="shared" si="46"/>
        <v>0</v>
      </c>
      <c r="AP42">
        <f t="shared" si="47"/>
        <v>0</v>
      </c>
      <c r="AQ42">
        <f t="shared" si="48"/>
        <v>0</v>
      </c>
      <c r="AR42">
        <f t="shared" si="49"/>
        <v>0</v>
      </c>
    </row>
    <row r="43" ht="15.75" spans="3:45">
      <c r="C43" s="14">
        <v>10</v>
      </c>
      <c r="D43" s="14">
        <f>' 5. 报价曲线与均衡价格 4段'!O48</f>
        <v>5493</v>
      </c>
      <c r="E43" s="14">
        <f>' 5. 报价曲线与均衡价格 4段'!P48</f>
        <v>2250</v>
      </c>
      <c r="F43" s="27">
        <f>' 5. 报价曲线与均衡价格 4段'!Q48</f>
        <v>0</v>
      </c>
      <c r="G43" s="80">
        <f>' 5. 报价曲线与均衡价格 4段'!R48</f>
        <v>1275</v>
      </c>
      <c r="H43" s="80">
        <f>' 5. 报价曲线与均衡价格 4段'!S48</f>
        <v>0</v>
      </c>
      <c r="I43" s="80">
        <f>' 5. 报价曲线与均衡价格 4段'!T48</f>
        <v>0</v>
      </c>
      <c r="J43" s="80">
        <f>' 5. 报价曲线与均衡价格 4段'!U48</f>
        <v>0</v>
      </c>
      <c r="K43" s="80">
        <f>' 5. 报价曲线与均衡价格 4段'!V48</f>
        <v>2004</v>
      </c>
      <c r="L43" s="80">
        <f>' 5. 报价曲线与均衡价格 4段'!W48</f>
        <v>3507</v>
      </c>
      <c r="M43" s="80">
        <f>' 5. 报价曲线与均衡价格 4段'!X48</f>
        <v>3507</v>
      </c>
      <c r="N43" s="80">
        <f>' 5. 报价曲线与均衡价格 4段'!Y48</f>
        <v>0</v>
      </c>
      <c r="O43" s="80">
        <f>' 5. 报价曲线与均衡价格 4段'!Z48</f>
        <v>0</v>
      </c>
      <c r="P43" s="80">
        <f>' 5. 报价曲线与均衡价格 4段'!AA48</f>
        <v>0</v>
      </c>
      <c r="Q43" s="80">
        <f>' 5. 报价曲线与均衡价格 4段'!AB48</f>
        <v>0</v>
      </c>
      <c r="R43" s="80">
        <f>' 5. 报价曲线与均衡价格 4段'!AC48</f>
        <v>0</v>
      </c>
      <c r="S43" s="80">
        <f>' 5. 报价曲线与均衡价格 4段'!AD48</f>
        <v>0</v>
      </c>
      <c r="T43" s="80">
        <f>' 5. 报价曲线与均衡价格 4段'!AE48</f>
        <v>0</v>
      </c>
      <c r="U43" s="80">
        <f>' 5. 报价曲线与均衡价格 4段'!AF48</f>
        <v>0</v>
      </c>
      <c r="V43" s="80">
        <f>' 5. 报价曲线与均衡价格 4段'!AG48</f>
        <v>0</v>
      </c>
      <c r="W43" s="80">
        <f>' 5. 报价曲线与均衡价格 4段'!AH48</f>
        <v>0</v>
      </c>
      <c r="X43" s="31">
        <f t="shared" si="50"/>
        <v>11</v>
      </c>
      <c r="Y43">
        <f t="shared" si="29"/>
        <v>5493</v>
      </c>
      <c r="Z43">
        <f t="shared" si="30"/>
        <v>2250</v>
      </c>
      <c r="AA43">
        <f t="shared" si="31"/>
        <v>0</v>
      </c>
      <c r="AB43">
        <f t="shared" si="32"/>
        <v>1275</v>
      </c>
      <c r="AC43">
        <f t="shared" si="33"/>
        <v>0</v>
      </c>
      <c r="AD43">
        <f t="shared" si="34"/>
        <v>0</v>
      </c>
      <c r="AE43">
        <f t="shared" si="36"/>
        <v>0</v>
      </c>
      <c r="AF43">
        <f t="shared" si="37"/>
        <v>-2004</v>
      </c>
      <c r="AG43">
        <f t="shared" si="38"/>
        <v>-3507</v>
      </c>
      <c r="AH43">
        <f t="shared" si="39"/>
        <v>-3507</v>
      </c>
      <c r="AI43">
        <f t="shared" si="40"/>
        <v>0</v>
      </c>
      <c r="AJ43">
        <f t="shared" si="41"/>
        <v>0</v>
      </c>
      <c r="AK43">
        <f t="shared" si="42"/>
        <v>0</v>
      </c>
      <c r="AL43">
        <f t="shared" si="43"/>
        <v>0</v>
      </c>
      <c r="AM43">
        <f t="shared" si="44"/>
        <v>0</v>
      </c>
      <c r="AN43">
        <f t="shared" si="45"/>
        <v>0</v>
      </c>
      <c r="AO43">
        <f t="shared" si="46"/>
        <v>0</v>
      </c>
      <c r="AP43">
        <f t="shared" si="47"/>
        <v>0</v>
      </c>
      <c r="AQ43">
        <f t="shared" si="48"/>
        <v>0</v>
      </c>
      <c r="AR43">
        <f t="shared" si="49"/>
        <v>0</v>
      </c>
    </row>
    <row r="44" ht="15.75" spans="3:45">
      <c r="C44" s="14">
        <v>11</v>
      </c>
      <c r="D44" s="14">
        <f>' 5. 报价曲线与均衡价格 4段'!O49</f>
        <v>5374.5</v>
      </c>
      <c r="E44" s="14">
        <f>' 5. 报价曲线与均衡价格 4段'!P49</f>
        <v>2250</v>
      </c>
      <c r="F44" s="27">
        <f>' 5. 报价曲线与均衡价格 4段'!Q49</f>
        <v>0</v>
      </c>
      <c r="G44" s="80">
        <f>' 5. 报价曲线与均衡价格 4段'!R49</f>
        <v>1350</v>
      </c>
      <c r="H44" s="80">
        <f>' 5. 报价曲线与均衡价格 4段'!S49</f>
        <v>0</v>
      </c>
      <c r="I44" s="80">
        <f>' 5. 报价曲线与均衡价格 4段'!T49</f>
        <v>0</v>
      </c>
      <c r="J44" s="80">
        <f>' 5. 报价曲线与均衡价格 4段'!U49</f>
        <v>0</v>
      </c>
      <c r="K44" s="80">
        <f>' 5. 报价曲线与均衡价格 4段'!V49</f>
        <v>1992</v>
      </c>
      <c r="L44" s="80">
        <f>' 5. 报价曲线与均衡价格 4段'!W49</f>
        <v>3491.25</v>
      </c>
      <c r="M44" s="80">
        <f>' 5. 报价曲线与均衡价格 4段'!X49</f>
        <v>3491.25</v>
      </c>
      <c r="N44" s="80">
        <f>' 5. 报价曲线与均衡价格 4段'!Y49</f>
        <v>0</v>
      </c>
      <c r="O44" s="80">
        <f>' 5. 报价曲线与均衡价格 4段'!Z49</f>
        <v>0</v>
      </c>
      <c r="P44" s="80">
        <f>' 5. 报价曲线与均衡价格 4段'!AA49</f>
        <v>0</v>
      </c>
      <c r="Q44" s="80">
        <f>' 5. 报价曲线与均衡价格 4段'!AB49</f>
        <v>0</v>
      </c>
      <c r="R44" s="80">
        <f>' 5. 报价曲线与均衡价格 4段'!AC49</f>
        <v>0</v>
      </c>
      <c r="S44" s="80">
        <f>' 5. 报价曲线与均衡价格 4段'!AD49</f>
        <v>0</v>
      </c>
      <c r="T44" s="80">
        <f>' 5. 报价曲线与均衡价格 4段'!AE49</f>
        <v>0</v>
      </c>
      <c r="U44" s="80">
        <f>' 5. 报价曲线与均衡价格 4段'!AF49</f>
        <v>0</v>
      </c>
      <c r="V44" s="80">
        <f>' 5. 报价曲线与均衡价格 4段'!AG49</f>
        <v>0</v>
      </c>
      <c r="W44" s="80">
        <f>' 5. 报价曲线与均衡价格 4段'!AH49</f>
        <v>0</v>
      </c>
      <c r="X44" s="31">
        <f t="shared" si="50"/>
        <v>12</v>
      </c>
      <c r="Y44">
        <f t="shared" si="29"/>
        <v>5374.5</v>
      </c>
      <c r="Z44">
        <f t="shared" si="30"/>
        <v>2250</v>
      </c>
      <c r="AA44">
        <f t="shared" si="31"/>
        <v>0</v>
      </c>
      <c r="AB44">
        <f t="shared" si="32"/>
        <v>1350</v>
      </c>
      <c r="AC44">
        <f t="shared" si="33"/>
        <v>0</v>
      </c>
      <c r="AD44">
        <f t="shared" si="34"/>
        <v>0</v>
      </c>
      <c r="AE44">
        <f t="shared" si="36"/>
        <v>0</v>
      </c>
      <c r="AF44">
        <f t="shared" si="37"/>
        <v>-1992</v>
      </c>
      <c r="AG44">
        <f t="shared" si="38"/>
        <v>-3491.25</v>
      </c>
      <c r="AH44">
        <f t="shared" si="39"/>
        <v>-3491.25</v>
      </c>
      <c r="AI44">
        <f t="shared" si="40"/>
        <v>0</v>
      </c>
      <c r="AJ44">
        <f t="shared" si="41"/>
        <v>0</v>
      </c>
      <c r="AK44">
        <f t="shared" si="42"/>
        <v>0</v>
      </c>
      <c r="AL44">
        <f t="shared" si="43"/>
        <v>0</v>
      </c>
      <c r="AM44">
        <f t="shared" si="44"/>
        <v>0</v>
      </c>
      <c r="AN44">
        <f t="shared" si="45"/>
        <v>0</v>
      </c>
      <c r="AO44">
        <f t="shared" si="46"/>
        <v>0</v>
      </c>
      <c r="AP44">
        <f t="shared" si="47"/>
        <v>0</v>
      </c>
      <c r="AQ44">
        <f t="shared" si="48"/>
        <v>0</v>
      </c>
      <c r="AR44">
        <f t="shared" si="49"/>
        <v>0</v>
      </c>
    </row>
    <row r="45" ht="15.75" spans="3:45">
      <c r="C45" s="14">
        <v>12</v>
      </c>
      <c r="D45" s="14">
        <f>' 5. 报价曲线与均衡价格 4段'!O50</f>
        <v>5254.5</v>
      </c>
      <c r="E45" s="14">
        <f>' 5. 报价曲线与均衡价格 4段'!P50</f>
        <v>2250</v>
      </c>
      <c r="F45" s="27">
        <f>' 5. 报价曲线与均衡价格 4段'!Q50</f>
        <v>0</v>
      </c>
      <c r="G45" s="80">
        <f>' 5. 报价曲线与均衡价格 4段'!R50</f>
        <v>1392</v>
      </c>
      <c r="H45" s="80">
        <f>' 5. 报价曲线与均衡价格 4段'!S50</f>
        <v>0</v>
      </c>
      <c r="I45" s="80">
        <f>' 5. 报价曲线与均衡价格 4段'!T50</f>
        <v>0</v>
      </c>
      <c r="J45" s="80">
        <f>' 5. 报价曲线与均衡价格 4段'!U50</f>
        <v>0</v>
      </c>
      <c r="K45" s="80">
        <f>' 5. 报价曲线与均衡价格 4段'!V50</f>
        <v>1977</v>
      </c>
      <c r="L45" s="80">
        <f>' 5. 报价曲线与均衡价格 4段'!W50</f>
        <v>3459.75</v>
      </c>
      <c r="M45" s="80">
        <f>' 5. 报价曲线与均衡价格 4段'!X50</f>
        <v>3459.75</v>
      </c>
      <c r="N45" s="80">
        <f>' 5. 报价曲线与均衡价格 4段'!Y50</f>
        <v>0</v>
      </c>
      <c r="O45" s="80">
        <f>' 5. 报价曲线与均衡价格 4段'!Z50</f>
        <v>0</v>
      </c>
      <c r="P45" s="80">
        <f>' 5. 报价曲线与均衡价格 4段'!AA50</f>
        <v>0</v>
      </c>
      <c r="Q45" s="80">
        <f>' 5. 报价曲线与均衡价格 4段'!AB50</f>
        <v>0</v>
      </c>
      <c r="R45" s="80">
        <f>' 5. 报价曲线与均衡价格 4段'!AC50</f>
        <v>0</v>
      </c>
      <c r="S45" s="80">
        <f>' 5. 报价曲线与均衡价格 4段'!AD50</f>
        <v>0</v>
      </c>
      <c r="T45" s="80">
        <f>' 5. 报价曲线与均衡价格 4段'!AE50</f>
        <v>0</v>
      </c>
      <c r="U45" s="80">
        <f>' 5. 报价曲线与均衡价格 4段'!AF50</f>
        <v>0</v>
      </c>
      <c r="V45" s="80">
        <f>' 5. 报价曲线与均衡价格 4段'!AG50</f>
        <v>0</v>
      </c>
      <c r="W45" s="80">
        <f>' 5. 报价曲线与均衡价格 4段'!AH50</f>
        <v>0</v>
      </c>
      <c r="X45" s="31">
        <f t="shared" si="50"/>
        <v>13</v>
      </c>
      <c r="Y45">
        <f t="shared" si="29"/>
        <v>5254.5</v>
      </c>
      <c r="Z45">
        <f t="shared" si="30"/>
        <v>2250</v>
      </c>
      <c r="AA45">
        <f t="shared" si="31"/>
        <v>0</v>
      </c>
      <c r="AB45">
        <f t="shared" si="32"/>
        <v>1392</v>
      </c>
      <c r="AC45">
        <f t="shared" si="33"/>
        <v>0</v>
      </c>
      <c r="AD45">
        <f t="shared" si="34"/>
        <v>0</v>
      </c>
      <c r="AE45">
        <f t="shared" si="36"/>
        <v>0</v>
      </c>
      <c r="AF45">
        <f t="shared" si="37"/>
        <v>-1977</v>
      </c>
      <c r="AG45">
        <f t="shared" si="38"/>
        <v>-3459.75</v>
      </c>
      <c r="AH45">
        <f t="shared" si="39"/>
        <v>-3459.75</v>
      </c>
      <c r="AI45">
        <f t="shared" si="40"/>
        <v>0</v>
      </c>
      <c r="AJ45">
        <f t="shared" si="41"/>
        <v>0</v>
      </c>
      <c r="AK45">
        <f t="shared" si="42"/>
        <v>0</v>
      </c>
      <c r="AL45">
        <f t="shared" si="43"/>
        <v>0</v>
      </c>
      <c r="AM45">
        <f t="shared" si="44"/>
        <v>0</v>
      </c>
      <c r="AN45">
        <f t="shared" si="45"/>
        <v>0</v>
      </c>
      <c r="AO45">
        <f t="shared" si="46"/>
        <v>0</v>
      </c>
      <c r="AP45">
        <f t="shared" si="47"/>
        <v>0</v>
      </c>
      <c r="AQ45">
        <f t="shared" si="48"/>
        <v>0</v>
      </c>
      <c r="AR45">
        <f t="shared" si="49"/>
        <v>0</v>
      </c>
    </row>
    <row r="46" ht="15.75" spans="3:45">
      <c r="C46" s="14">
        <v>13</v>
      </c>
      <c r="D46" s="14">
        <f>' 5. 报价曲线与均衡价格 4段'!O51</f>
        <v>5239.5</v>
      </c>
      <c r="E46" s="14">
        <f>' 5. 报价曲线与均衡价格 4段'!P51</f>
        <v>2250</v>
      </c>
      <c r="F46" s="27">
        <f>' 5. 报价曲线与均衡价格 4段'!Q51</f>
        <v>0</v>
      </c>
      <c r="G46" s="80">
        <f>' 5. 报价曲线与均衡价格 4段'!R51</f>
        <v>1404</v>
      </c>
      <c r="H46" s="80">
        <f>' 5. 报价曲线与均衡价格 4段'!S51</f>
        <v>0</v>
      </c>
      <c r="I46" s="80">
        <f>' 5. 报价曲线与均衡价格 4段'!T51</f>
        <v>0</v>
      </c>
      <c r="J46" s="80">
        <f>' 5. 报价曲线与均衡价格 4段'!U51</f>
        <v>0</v>
      </c>
      <c r="K46" s="80">
        <f>' 5. 报价曲线与均衡价格 4段'!V51</f>
        <v>1974</v>
      </c>
      <c r="L46" s="80">
        <f>' 5. 报价曲线与均衡价格 4段'!W51</f>
        <v>3459.75</v>
      </c>
      <c r="M46" s="80">
        <f>' 5. 报价曲线与均衡价格 4段'!X51</f>
        <v>3459.75</v>
      </c>
      <c r="N46" s="80">
        <f>' 5. 报价曲线与均衡价格 4段'!Y51</f>
        <v>0</v>
      </c>
      <c r="O46" s="80">
        <f>' 5. 报价曲线与均衡价格 4段'!Z51</f>
        <v>0</v>
      </c>
      <c r="P46" s="80">
        <f>' 5. 报价曲线与均衡价格 4段'!AA51</f>
        <v>0</v>
      </c>
      <c r="Q46" s="80">
        <f>' 5. 报价曲线与均衡价格 4段'!AB51</f>
        <v>0</v>
      </c>
      <c r="R46" s="80">
        <f>' 5. 报价曲线与均衡价格 4段'!AC51</f>
        <v>0</v>
      </c>
      <c r="S46" s="80">
        <f>' 5. 报价曲线与均衡价格 4段'!AD51</f>
        <v>0</v>
      </c>
      <c r="T46" s="80">
        <f>' 5. 报价曲线与均衡价格 4段'!AE51</f>
        <v>0</v>
      </c>
      <c r="U46" s="80">
        <f>' 5. 报价曲线与均衡价格 4段'!AF51</f>
        <v>0</v>
      </c>
      <c r="V46" s="80">
        <f>' 5. 报价曲线与均衡价格 4段'!AG51</f>
        <v>0</v>
      </c>
      <c r="W46" s="80">
        <f>' 5. 报价曲线与均衡价格 4段'!AH51</f>
        <v>0</v>
      </c>
      <c r="X46" s="31">
        <f t="shared" si="50"/>
        <v>14</v>
      </c>
      <c r="Y46">
        <f t="shared" si="29"/>
        <v>5239.5</v>
      </c>
      <c r="Z46">
        <f t="shared" si="30"/>
        <v>2250</v>
      </c>
      <c r="AA46">
        <f t="shared" si="31"/>
        <v>0</v>
      </c>
      <c r="AB46">
        <f t="shared" si="32"/>
        <v>1404</v>
      </c>
      <c r="AC46">
        <f t="shared" si="33"/>
        <v>0</v>
      </c>
      <c r="AD46">
        <f t="shared" si="34"/>
        <v>0</v>
      </c>
      <c r="AE46">
        <f t="shared" si="36"/>
        <v>0</v>
      </c>
      <c r="AF46">
        <f t="shared" si="37"/>
        <v>-1974</v>
      </c>
      <c r="AG46">
        <f t="shared" si="38"/>
        <v>-3459.75</v>
      </c>
      <c r="AH46">
        <f t="shared" si="39"/>
        <v>-3459.75</v>
      </c>
      <c r="AI46">
        <f t="shared" si="40"/>
        <v>0</v>
      </c>
      <c r="AJ46">
        <f t="shared" si="41"/>
        <v>0</v>
      </c>
      <c r="AK46">
        <f t="shared" si="42"/>
        <v>0</v>
      </c>
      <c r="AL46">
        <f t="shared" si="43"/>
        <v>0</v>
      </c>
      <c r="AM46">
        <f t="shared" si="44"/>
        <v>0</v>
      </c>
      <c r="AN46">
        <f t="shared" si="45"/>
        <v>0</v>
      </c>
      <c r="AO46">
        <f t="shared" si="46"/>
        <v>0</v>
      </c>
      <c r="AP46">
        <f t="shared" si="47"/>
        <v>0</v>
      </c>
      <c r="AQ46">
        <f t="shared" si="48"/>
        <v>0</v>
      </c>
      <c r="AR46">
        <f t="shared" si="49"/>
        <v>0</v>
      </c>
    </row>
    <row r="47" ht="15.75" spans="3:45">
      <c r="C47" s="14">
        <v>14</v>
      </c>
      <c r="D47" s="14">
        <f>' 5. 报价曲线与均衡价格 4段'!O52</f>
        <v>5331</v>
      </c>
      <c r="E47" s="14">
        <f>' 5. 报价曲线与均衡价格 4段'!P52</f>
        <v>2250</v>
      </c>
      <c r="F47" s="27">
        <f>' 5. 报价曲线与均衡价格 4段'!Q52</f>
        <v>0</v>
      </c>
      <c r="G47" s="80">
        <f>' 5. 报价曲线与均衡价格 4段'!R52</f>
        <v>1383</v>
      </c>
      <c r="H47" s="80">
        <f>' 5. 报价曲线与均衡价格 4段'!S52</f>
        <v>0</v>
      </c>
      <c r="I47" s="80">
        <f>' 5. 报价曲线与均衡价格 4段'!T52</f>
        <v>0</v>
      </c>
      <c r="J47" s="80">
        <f>' 5. 报价曲线与均衡价格 4段'!U52</f>
        <v>0</v>
      </c>
      <c r="K47" s="80">
        <f>' 5. 报价曲线与均衡价格 4段'!V52</f>
        <v>1992</v>
      </c>
      <c r="L47" s="80">
        <f>' 5. 报价曲线与均衡价格 4段'!W52</f>
        <v>3486</v>
      </c>
      <c r="M47" s="80">
        <f>' 5. 报价曲线与均衡价格 4段'!X52</f>
        <v>3486</v>
      </c>
      <c r="N47" s="80">
        <f>' 5. 报价曲线与均衡价格 4段'!Y52</f>
        <v>0</v>
      </c>
      <c r="O47" s="80">
        <f>' 5. 报价曲线与均衡价格 4段'!Z52</f>
        <v>0</v>
      </c>
      <c r="P47" s="80">
        <f>' 5. 报价曲线与均衡价格 4段'!AA52</f>
        <v>0</v>
      </c>
      <c r="Q47" s="80">
        <f>' 5. 报价曲线与均衡价格 4段'!AB52</f>
        <v>0</v>
      </c>
      <c r="R47" s="80">
        <f>' 5. 报价曲线与均衡价格 4段'!AC52</f>
        <v>0</v>
      </c>
      <c r="S47" s="80">
        <f>' 5. 报价曲线与均衡价格 4段'!AD52</f>
        <v>0</v>
      </c>
      <c r="T47" s="80">
        <f>' 5. 报价曲线与均衡价格 4段'!AE52</f>
        <v>0</v>
      </c>
      <c r="U47" s="80">
        <f>' 5. 报价曲线与均衡价格 4段'!AF52</f>
        <v>0</v>
      </c>
      <c r="V47" s="80">
        <f>' 5. 报价曲线与均衡价格 4段'!AG52</f>
        <v>0</v>
      </c>
      <c r="W47" s="80">
        <f>' 5. 报价曲线与均衡价格 4段'!AH52</f>
        <v>0</v>
      </c>
      <c r="X47" s="31">
        <f t="shared" si="50"/>
        <v>15</v>
      </c>
      <c r="Y47">
        <f t="shared" si="29"/>
        <v>5331</v>
      </c>
      <c r="Z47">
        <f t="shared" si="30"/>
        <v>2250</v>
      </c>
      <c r="AA47">
        <f t="shared" si="31"/>
        <v>0</v>
      </c>
      <c r="AB47">
        <f t="shared" si="32"/>
        <v>1383</v>
      </c>
      <c r="AC47">
        <f t="shared" si="33"/>
        <v>0</v>
      </c>
      <c r="AD47">
        <f t="shared" si="34"/>
        <v>0</v>
      </c>
      <c r="AE47">
        <f t="shared" si="36"/>
        <v>0</v>
      </c>
      <c r="AF47">
        <f t="shared" si="37"/>
        <v>-1992</v>
      </c>
      <c r="AG47">
        <f t="shared" si="38"/>
        <v>-3486</v>
      </c>
      <c r="AH47">
        <f t="shared" si="39"/>
        <v>-3486</v>
      </c>
      <c r="AI47">
        <f t="shared" si="40"/>
        <v>0</v>
      </c>
      <c r="AJ47">
        <f t="shared" si="41"/>
        <v>0</v>
      </c>
      <c r="AK47">
        <f t="shared" si="42"/>
        <v>0</v>
      </c>
      <c r="AL47">
        <f t="shared" si="43"/>
        <v>0</v>
      </c>
      <c r="AM47">
        <f t="shared" si="44"/>
        <v>0</v>
      </c>
      <c r="AN47">
        <f t="shared" si="45"/>
        <v>0</v>
      </c>
      <c r="AO47">
        <f t="shared" si="46"/>
        <v>0</v>
      </c>
      <c r="AP47">
        <f t="shared" si="47"/>
        <v>0</v>
      </c>
      <c r="AQ47">
        <f t="shared" si="48"/>
        <v>0</v>
      </c>
      <c r="AR47">
        <f t="shared" si="49"/>
        <v>0</v>
      </c>
    </row>
    <row r="48" s="76" customFormat="1" ht="15.75" spans="3:45">
      <c r="C48" s="14">
        <v>15</v>
      </c>
      <c r="D48" s="14">
        <f>' 5. 报价曲线与均衡价格 4段'!O53</f>
        <v>5547</v>
      </c>
      <c r="E48" s="14">
        <f>' 5. 报价曲线与均衡价格 4段'!P53</f>
        <v>2250</v>
      </c>
      <c r="F48" s="27">
        <f>' 5. 报价曲线与均衡价格 4段'!Q53</f>
        <v>0</v>
      </c>
      <c r="G48" s="80">
        <f>' 5. 报价曲线与均衡价格 4段'!R53</f>
        <v>1329</v>
      </c>
      <c r="H48" s="80">
        <f>' 5. 报价曲线与均衡价格 4段'!S53</f>
        <v>0</v>
      </c>
      <c r="I48" s="80">
        <f>' 5. 报价曲线与均衡价格 4段'!T53</f>
        <v>0</v>
      </c>
      <c r="J48" s="80">
        <f>' 5. 报价曲线与均衡价格 4段'!U53</f>
        <v>0</v>
      </c>
      <c r="K48" s="80">
        <f>' 5. 报价曲线与均衡价格 4段'!V53</f>
        <v>2028</v>
      </c>
      <c r="L48" s="80">
        <f>' 5. 报价曲线与均衡价格 4段'!W53</f>
        <v>3549</v>
      </c>
      <c r="M48" s="80">
        <f>' 5. 报价曲线与均衡价格 4段'!X53</f>
        <v>3549</v>
      </c>
      <c r="N48" s="80">
        <f>' 5. 报价曲线与均衡价格 4段'!Y53</f>
        <v>0</v>
      </c>
      <c r="O48" s="80">
        <f>' 5. 报价曲线与均衡价格 4段'!Z53</f>
        <v>0</v>
      </c>
      <c r="P48" s="80">
        <f>' 5. 报价曲线与均衡价格 4段'!AA53</f>
        <v>0</v>
      </c>
      <c r="Q48" s="80">
        <f>' 5. 报价曲线与均衡价格 4段'!AB53</f>
        <v>0</v>
      </c>
      <c r="R48" s="80">
        <f>' 5. 报价曲线与均衡价格 4段'!AC53</f>
        <v>0</v>
      </c>
      <c r="S48" s="80">
        <f>' 5. 报价曲线与均衡价格 4段'!AD53</f>
        <v>0</v>
      </c>
      <c r="T48" s="80">
        <f>' 5. 报价曲线与均衡价格 4段'!AE53</f>
        <v>0</v>
      </c>
      <c r="U48" s="80">
        <f>' 5. 报价曲线与均衡价格 4段'!AF53</f>
        <v>0</v>
      </c>
      <c r="V48" s="80">
        <f>' 5. 报价曲线与均衡价格 4段'!AG53</f>
        <v>0</v>
      </c>
      <c r="W48" s="80">
        <f>' 5. 报价曲线与均衡价格 4段'!AH53</f>
        <v>0</v>
      </c>
      <c r="X48" s="81">
        <f t="shared" si="50"/>
        <v>16</v>
      </c>
      <c r="Y48">
        <f t="shared" si="29"/>
        <v>5547</v>
      </c>
      <c r="Z48">
        <f t="shared" si="30"/>
        <v>2250</v>
      </c>
      <c r="AA48">
        <f t="shared" si="31"/>
        <v>0</v>
      </c>
      <c r="AB48">
        <f t="shared" si="32"/>
        <v>1329</v>
      </c>
      <c r="AC48">
        <f t="shared" si="33"/>
        <v>0</v>
      </c>
      <c r="AD48">
        <f t="shared" si="34"/>
        <v>0</v>
      </c>
      <c r="AE48">
        <f t="shared" si="36"/>
        <v>0</v>
      </c>
      <c r="AF48">
        <f t="shared" si="37"/>
        <v>-2028</v>
      </c>
      <c r="AG48">
        <f t="shared" si="38"/>
        <v>-3549</v>
      </c>
      <c r="AH48">
        <f t="shared" si="39"/>
        <v>-3549</v>
      </c>
      <c r="AI48">
        <f t="shared" si="40"/>
        <v>0</v>
      </c>
      <c r="AJ48">
        <f t="shared" si="41"/>
        <v>0</v>
      </c>
      <c r="AK48">
        <f t="shared" si="42"/>
        <v>0</v>
      </c>
      <c r="AL48">
        <f t="shared" si="43"/>
        <v>0</v>
      </c>
      <c r="AM48">
        <f t="shared" si="44"/>
        <v>0</v>
      </c>
      <c r="AN48">
        <f t="shared" si="45"/>
        <v>0</v>
      </c>
      <c r="AO48">
        <f t="shared" si="46"/>
        <v>0</v>
      </c>
      <c r="AP48">
        <f t="shared" si="47"/>
        <v>0</v>
      </c>
      <c r="AQ48">
        <f t="shared" si="48"/>
        <v>0</v>
      </c>
      <c r="AR48">
        <f t="shared" si="49"/>
        <v>0</v>
      </c>
    </row>
    <row r="49" ht="15.75" spans="3:44">
      <c r="C49" s="14">
        <v>16</v>
      </c>
      <c r="D49" s="14">
        <f>' 5. 报价曲线与均衡价格 4段'!O54</f>
        <v>5851.5</v>
      </c>
      <c r="E49" s="14">
        <f>' 5. 报价曲线与均衡价格 4段'!P54</f>
        <v>2250</v>
      </c>
      <c r="F49" s="27">
        <f>' 5. 报价曲线与均衡价格 4段'!Q54</f>
        <v>0</v>
      </c>
      <c r="G49" s="80">
        <f>' 5. 报价曲线与均衡价格 4段'!R54</f>
        <v>1254</v>
      </c>
      <c r="H49" s="80">
        <f>' 5. 报价曲线与均衡价格 4段'!S54</f>
        <v>0</v>
      </c>
      <c r="I49" s="80">
        <f>' 5. 报价曲线与均衡价格 4段'!T54</f>
        <v>0</v>
      </c>
      <c r="J49" s="80">
        <f>' 5. 报价曲线与均衡价格 4段'!U54</f>
        <v>0</v>
      </c>
      <c r="K49" s="80">
        <f>' 5. 报价曲线与均衡价格 4段'!V54</f>
        <v>2079</v>
      </c>
      <c r="L49" s="80">
        <f>' 5. 报价曲线与均衡价格 4段'!W54</f>
        <v>3638.25</v>
      </c>
      <c r="M49" s="80">
        <f>' 5. 报价曲线与均衡价格 4段'!X54</f>
        <v>3638.25</v>
      </c>
      <c r="N49" s="80">
        <f>' 5. 报价曲线与均衡价格 4段'!Y54</f>
        <v>0</v>
      </c>
      <c r="O49" s="80">
        <f>' 5. 报价曲线与均衡价格 4段'!Z54</f>
        <v>0</v>
      </c>
      <c r="P49" s="80">
        <f>' 5. 报价曲线与均衡价格 4段'!AA54</f>
        <v>0</v>
      </c>
      <c r="Q49" s="80">
        <f>' 5. 报价曲线与均衡价格 4段'!AB54</f>
        <v>0</v>
      </c>
      <c r="R49" s="80">
        <f>' 5. 报价曲线与均衡价格 4段'!AC54</f>
        <v>0</v>
      </c>
      <c r="S49" s="80">
        <f>' 5. 报价曲线与均衡价格 4段'!AD54</f>
        <v>0</v>
      </c>
      <c r="T49" s="80">
        <f>' 5. 报价曲线与均衡价格 4段'!AE54</f>
        <v>0</v>
      </c>
      <c r="U49" s="80">
        <f>' 5. 报价曲线与均衡价格 4段'!AF54</f>
        <v>0</v>
      </c>
      <c r="V49" s="80">
        <f>' 5. 报价曲线与均衡价格 4段'!AG54</f>
        <v>0</v>
      </c>
      <c r="W49" s="80">
        <f>' 5. 报价曲线与均衡价格 4段'!AH54</f>
        <v>0</v>
      </c>
      <c r="X49" s="82">
        <f t="shared" si="50"/>
        <v>17</v>
      </c>
      <c r="Y49">
        <f t="shared" si="29"/>
        <v>5851.5</v>
      </c>
      <c r="Z49">
        <f t="shared" si="30"/>
        <v>2250</v>
      </c>
      <c r="AA49">
        <f t="shared" si="31"/>
        <v>0</v>
      </c>
      <c r="AB49">
        <f t="shared" si="32"/>
        <v>1254</v>
      </c>
      <c r="AC49">
        <f t="shared" si="33"/>
        <v>0</v>
      </c>
      <c r="AD49">
        <f t="shared" si="34"/>
        <v>0</v>
      </c>
      <c r="AE49">
        <f t="shared" si="36"/>
        <v>0</v>
      </c>
      <c r="AF49">
        <f t="shared" si="37"/>
        <v>-2079</v>
      </c>
      <c r="AG49">
        <f t="shared" si="38"/>
        <v>-3638.25</v>
      </c>
      <c r="AH49">
        <f t="shared" si="39"/>
        <v>-3638.25</v>
      </c>
      <c r="AI49">
        <f t="shared" si="40"/>
        <v>0</v>
      </c>
      <c r="AJ49">
        <f t="shared" si="41"/>
        <v>0</v>
      </c>
      <c r="AK49">
        <f t="shared" si="42"/>
        <v>0</v>
      </c>
      <c r="AL49">
        <f t="shared" si="43"/>
        <v>0</v>
      </c>
      <c r="AM49">
        <f t="shared" si="44"/>
        <v>0</v>
      </c>
      <c r="AN49">
        <f t="shared" si="45"/>
        <v>0</v>
      </c>
      <c r="AO49">
        <f t="shared" si="46"/>
        <v>0</v>
      </c>
      <c r="AP49">
        <f t="shared" si="47"/>
        <v>0</v>
      </c>
      <c r="AQ49">
        <f t="shared" si="48"/>
        <v>0</v>
      </c>
      <c r="AR49">
        <f t="shared" si="49"/>
        <v>0</v>
      </c>
    </row>
    <row r="50" ht="15.75" spans="3:44">
      <c r="C50" s="14">
        <v>17</v>
      </c>
      <c r="D50" s="14">
        <f>' 5. 报价曲线与均衡价格 4段'!O55</f>
        <v>6138</v>
      </c>
      <c r="E50" s="14">
        <f>' 5. 报价曲线与均衡价格 4段'!P55</f>
        <v>2250</v>
      </c>
      <c r="F50" s="27">
        <f>' 5. 报价曲线与均衡价格 4段'!Q55</f>
        <v>0</v>
      </c>
      <c r="G50" s="80">
        <f>' 5. 报价曲线与均衡价格 4段'!R55</f>
        <v>1170</v>
      </c>
      <c r="H50" s="80">
        <f>' 5. 报价曲线与均衡价格 4段'!S55</f>
        <v>0</v>
      </c>
      <c r="I50" s="80">
        <f>' 5. 报价曲线与均衡价格 4段'!T55</f>
        <v>0</v>
      </c>
      <c r="J50" s="80">
        <f>' 5. 报价曲线与均衡价格 4段'!U55</f>
        <v>0</v>
      </c>
      <c r="K50" s="80">
        <f>' 5. 报价曲线与均衡价格 4段'!V55</f>
        <v>2124</v>
      </c>
      <c r="L50" s="80">
        <f>' 5. 报价曲线与均衡价格 4段'!W55</f>
        <v>3717</v>
      </c>
      <c r="M50" s="80">
        <f>' 5. 报价曲线与均衡价格 4段'!X55</f>
        <v>3717</v>
      </c>
      <c r="N50" s="80">
        <f>' 5. 报价曲线与均衡价格 4段'!Y55</f>
        <v>0</v>
      </c>
      <c r="O50" s="80">
        <f>' 5. 报价曲线与均衡价格 4段'!Z55</f>
        <v>0</v>
      </c>
      <c r="P50" s="80">
        <f>' 5. 报价曲线与均衡价格 4段'!AA55</f>
        <v>0</v>
      </c>
      <c r="Q50" s="80">
        <f>' 5. 报价曲线与均衡价格 4段'!AB55</f>
        <v>0</v>
      </c>
      <c r="R50" s="80">
        <f>' 5. 报价曲线与均衡价格 4段'!AC55</f>
        <v>0</v>
      </c>
      <c r="S50" s="80">
        <f>' 5. 报价曲线与均衡价格 4段'!AD55</f>
        <v>0</v>
      </c>
      <c r="T50" s="80">
        <f>' 5. 报价曲线与均衡价格 4段'!AE55</f>
        <v>0</v>
      </c>
      <c r="U50" s="80">
        <f>' 5. 报价曲线与均衡价格 4段'!AF55</f>
        <v>0</v>
      </c>
      <c r="V50" s="80">
        <f>' 5. 报价曲线与均衡价格 4段'!AG55</f>
        <v>0</v>
      </c>
      <c r="W50" s="80">
        <f>' 5. 报价曲线与均衡价格 4段'!AH55</f>
        <v>0</v>
      </c>
      <c r="X50" s="82">
        <f t="shared" si="50"/>
        <v>18</v>
      </c>
      <c r="Y50">
        <f t="shared" si="29"/>
        <v>6138</v>
      </c>
      <c r="Z50">
        <f t="shared" si="30"/>
        <v>2250</v>
      </c>
      <c r="AA50">
        <f t="shared" si="31"/>
        <v>0</v>
      </c>
      <c r="AB50">
        <f t="shared" si="32"/>
        <v>1170</v>
      </c>
      <c r="AC50">
        <f t="shared" si="33"/>
        <v>0</v>
      </c>
      <c r="AD50">
        <f t="shared" si="34"/>
        <v>0</v>
      </c>
      <c r="AE50">
        <f t="shared" si="36"/>
        <v>0</v>
      </c>
      <c r="AF50">
        <f t="shared" si="37"/>
        <v>-2124</v>
      </c>
      <c r="AG50">
        <f t="shared" si="38"/>
        <v>-3717</v>
      </c>
      <c r="AH50">
        <f t="shared" si="39"/>
        <v>-3717</v>
      </c>
      <c r="AI50">
        <f t="shared" si="40"/>
        <v>0</v>
      </c>
      <c r="AJ50">
        <f t="shared" si="41"/>
        <v>0</v>
      </c>
      <c r="AK50">
        <f t="shared" si="42"/>
        <v>0</v>
      </c>
      <c r="AL50">
        <f t="shared" si="43"/>
        <v>0</v>
      </c>
      <c r="AM50">
        <f t="shared" si="44"/>
        <v>0</v>
      </c>
      <c r="AN50">
        <f t="shared" si="45"/>
        <v>0</v>
      </c>
      <c r="AO50">
        <f t="shared" si="46"/>
        <v>0</v>
      </c>
      <c r="AP50">
        <f t="shared" si="47"/>
        <v>0</v>
      </c>
      <c r="AQ50">
        <f t="shared" si="48"/>
        <v>0</v>
      </c>
      <c r="AR50">
        <f t="shared" si="49"/>
        <v>0</v>
      </c>
    </row>
    <row r="51" ht="15.75" spans="3:44">
      <c r="C51" s="14">
        <v>18</v>
      </c>
      <c r="D51" s="14">
        <f>' 5. 报价曲线与均衡价格 4段'!O56</f>
        <v>6345</v>
      </c>
      <c r="E51" s="14">
        <f>' 5. 报价曲线与均衡价格 4段'!P56</f>
        <v>2250</v>
      </c>
      <c r="F51" s="27">
        <f>' 5. 报价曲线与均衡价格 4段'!Q56</f>
        <v>0</v>
      </c>
      <c r="G51" s="80">
        <f>' 5. 报价曲线与均衡价格 4段'!R56</f>
        <v>1098</v>
      </c>
      <c r="H51" s="80">
        <f>' 5. 报价曲线与均衡价格 4段'!S56</f>
        <v>0</v>
      </c>
      <c r="I51" s="80">
        <f>' 5. 报价曲线与均衡价格 4段'!T56</f>
        <v>0</v>
      </c>
      <c r="J51" s="80">
        <f>' 5. 报价曲线与均衡价格 4段'!U56</f>
        <v>0</v>
      </c>
      <c r="K51" s="80">
        <f>' 5. 报价曲线与均衡价格 4段'!V56</f>
        <v>2154</v>
      </c>
      <c r="L51" s="80">
        <f>' 5. 报价曲线与均衡价格 4段'!W56</f>
        <v>3769.5</v>
      </c>
      <c r="M51" s="80">
        <f>' 5. 报价曲线与均衡价格 4段'!X56</f>
        <v>3769.5</v>
      </c>
      <c r="N51" s="80">
        <f>' 5. 报价曲线与均衡价格 4段'!Y56</f>
        <v>0</v>
      </c>
      <c r="O51" s="80">
        <f>' 5. 报价曲线与均衡价格 4段'!Z56</f>
        <v>0</v>
      </c>
      <c r="P51" s="80">
        <f>' 5. 报价曲线与均衡价格 4段'!AA56</f>
        <v>0</v>
      </c>
      <c r="Q51" s="80">
        <f>' 5. 报价曲线与均衡价格 4段'!AB56</f>
        <v>0</v>
      </c>
      <c r="R51" s="80">
        <f>' 5. 报价曲线与均衡价格 4段'!AC56</f>
        <v>0</v>
      </c>
      <c r="S51" s="80">
        <f>' 5. 报价曲线与均衡价格 4段'!AD56</f>
        <v>0</v>
      </c>
      <c r="T51" s="80">
        <f>' 5. 报价曲线与均衡价格 4段'!AE56</f>
        <v>0</v>
      </c>
      <c r="U51" s="80">
        <f>' 5. 报价曲线与均衡价格 4段'!AF56</f>
        <v>0</v>
      </c>
      <c r="V51" s="80">
        <f>' 5. 报价曲线与均衡价格 4段'!AG56</f>
        <v>0</v>
      </c>
      <c r="W51" s="80">
        <f>' 5. 报价曲线与均衡价格 4段'!AH56</f>
        <v>0</v>
      </c>
      <c r="X51" s="82">
        <f t="shared" si="50"/>
        <v>19</v>
      </c>
      <c r="Y51">
        <f t="shared" si="29"/>
        <v>6345</v>
      </c>
      <c r="Z51">
        <f t="shared" si="30"/>
        <v>2250</v>
      </c>
      <c r="AA51">
        <f t="shared" si="31"/>
        <v>0</v>
      </c>
      <c r="AB51">
        <f t="shared" si="32"/>
        <v>1098</v>
      </c>
      <c r="AC51">
        <f t="shared" si="33"/>
        <v>0</v>
      </c>
      <c r="AD51">
        <f t="shared" si="34"/>
        <v>0</v>
      </c>
      <c r="AE51">
        <f t="shared" si="36"/>
        <v>0</v>
      </c>
      <c r="AF51">
        <f t="shared" si="37"/>
        <v>-2154</v>
      </c>
      <c r="AG51">
        <f t="shared" si="38"/>
        <v>-3769.5</v>
      </c>
      <c r="AH51">
        <f t="shared" si="39"/>
        <v>-3769.5</v>
      </c>
      <c r="AI51">
        <f t="shared" si="40"/>
        <v>0</v>
      </c>
      <c r="AJ51">
        <f t="shared" si="41"/>
        <v>0</v>
      </c>
      <c r="AK51">
        <f t="shared" si="42"/>
        <v>0</v>
      </c>
      <c r="AL51">
        <f t="shared" si="43"/>
        <v>0</v>
      </c>
      <c r="AM51">
        <f t="shared" si="44"/>
        <v>0</v>
      </c>
      <c r="AN51">
        <f t="shared" si="45"/>
        <v>0</v>
      </c>
      <c r="AO51">
        <f t="shared" si="46"/>
        <v>0</v>
      </c>
      <c r="AP51">
        <f t="shared" si="47"/>
        <v>0</v>
      </c>
      <c r="AQ51">
        <f t="shared" si="48"/>
        <v>0</v>
      </c>
      <c r="AR51">
        <f t="shared" si="49"/>
        <v>0</v>
      </c>
    </row>
    <row r="52" s="77" customFormat="1" ht="15.75" spans="3:44">
      <c r="C52" s="14">
        <v>19</v>
      </c>
      <c r="D52" s="83">
        <f>' 5. 报价曲线与均衡价格 4段'!O57</f>
        <v>6400.5</v>
      </c>
      <c r="E52" s="83">
        <f>' 5. 报价曲线与均衡价格 4段'!P57</f>
        <v>2250</v>
      </c>
      <c r="F52" s="84">
        <f>' 5. 报价曲线与均衡价格 4段'!Q57</f>
        <v>0</v>
      </c>
      <c r="G52" s="85">
        <f>' 5. 报价曲线与均衡价格 4段'!R57</f>
        <v>1053</v>
      </c>
      <c r="H52" s="85">
        <f>' 5. 报价曲线与均衡价格 4段'!S57</f>
        <v>0</v>
      </c>
      <c r="I52" s="85">
        <f>' 5. 报价曲线与均衡价格 4段'!T57</f>
        <v>0</v>
      </c>
      <c r="J52" s="85">
        <f>' 5. 报价曲线与均衡价格 4段'!U57</f>
        <v>0</v>
      </c>
      <c r="K52" s="85">
        <f>' 5. 报价曲线与均衡价格 4段'!V57</f>
        <v>2154</v>
      </c>
      <c r="L52" s="85">
        <f>' 5. 报价曲线与均衡价格 4段'!W57</f>
        <v>3774.75</v>
      </c>
      <c r="M52" s="85">
        <f>' 5. 报价曲线与均衡价格 4段'!X57</f>
        <v>3774.75</v>
      </c>
      <c r="N52" s="85">
        <f>' 5. 报价曲线与均衡价格 4段'!Y57</f>
        <v>0</v>
      </c>
      <c r="O52" s="85">
        <f>' 5. 报价曲线与均衡价格 4段'!Z57</f>
        <v>0</v>
      </c>
      <c r="P52" s="85">
        <f>' 5. 报价曲线与均衡价格 4段'!AA57</f>
        <v>0</v>
      </c>
      <c r="Q52" s="85">
        <f>' 5. 报价曲线与均衡价格 4段'!AB57</f>
        <v>0</v>
      </c>
      <c r="R52" s="85">
        <f>' 5. 报价曲线与均衡价格 4段'!AC57</f>
        <v>0</v>
      </c>
      <c r="S52" s="85">
        <f>' 5. 报价曲线与均衡价格 4段'!AD57</f>
        <v>0</v>
      </c>
      <c r="T52" s="85">
        <f>' 5. 报价曲线与均衡价格 4段'!AE57</f>
        <v>0</v>
      </c>
      <c r="U52" s="85">
        <f>' 5. 报价曲线与均衡价格 4段'!AF57</f>
        <v>0</v>
      </c>
      <c r="V52" s="85">
        <f>' 5. 报价曲线与均衡价格 4段'!AG57</f>
        <v>0</v>
      </c>
      <c r="W52" s="85">
        <f>' 5. 报价曲线与均衡价格 4段'!AH57</f>
        <v>0</v>
      </c>
      <c r="X52" s="86">
        <f t="shared" si="50"/>
        <v>20</v>
      </c>
      <c r="Y52" s="77">
        <f t="shared" si="29"/>
        <v>6400.5</v>
      </c>
      <c r="Z52" s="77">
        <f t="shared" si="30"/>
        <v>2250</v>
      </c>
      <c r="AA52" s="77">
        <f t="shared" si="31"/>
        <v>0</v>
      </c>
      <c r="AB52" s="77">
        <f t="shared" si="32"/>
        <v>1053</v>
      </c>
      <c r="AC52" s="77">
        <f t="shared" si="33"/>
        <v>0</v>
      </c>
      <c r="AD52" s="77">
        <f t="shared" si="34"/>
        <v>0</v>
      </c>
      <c r="AE52">
        <f t="shared" si="36"/>
        <v>0</v>
      </c>
      <c r="AF52" s="77">
        <f t="shared" si="37"/>
        <v>-2154</v>
      </c>
      <c r="AG52" s="77">
        <f t="shared" si="38"/>
        <v>-3774.75</v>
      </c>
      <c r="AH52" s="77">
        <f t="shared" si="39"/>
        <v>-3774.75</v>
      </c>
      <c r="AI52" s="77">
        <f t="shared" si="40"/>
        <v>0</v>
      </c>
      <c r="AJ52" s="77">
        <f t="shared" si="41"/>
        <v>0</v>
      </c>
      <c r="AK52" s="77">
        <f t="shared" si="42"/>
        <v>0</v>
      </c>
      <c r="AL52" s="77">
        <f t="shared" si="43"/>
        <v>0</v>
      </c>
      <c r="AM52" s="77">
        <f t="shared" si="44"/>
        <v>0</v>
      </c>
      <c r="AN52" s="77">
        <f t="shared" si="45"/>
        <v>0</v>
      </c>
      <c r="AO52" s="77">
        <f t="shared" si="46"/>
        <v>0</v>
      </c>
      <c r="AP52">
        <f t="shared" si="47"/>
        <v>0</v>
      </c>
      <c r="AQ52" s="77">
        <f t="shared" si="48"/>
        <v>0</v>
      </c>
      <c r="AR52" s="77">
        <f t="shared" si="49"/>
        <v>0</v>
      </c>
    </row>
    <row r="53" ht="15.75" spans="3:44">
      <c r="C53" s="14">
        <v>20</v>
      </c>
      <c r="D53" s="14">
        <f>' 5. 报价曲线与均衡价格 4段'!O58</f>
        <v>6318</v>
      </c>
      <c r="E53" s="14">
        <f>' 5. 报价曲线与均衡价格 4段'!P58</f>
        <v>2250</v>
      </c>
      <c r="F53" s="27">
        <f>' 5. 报价曲线与均衡价格 4段'!Q58</f>
        <v>0</v>
      </c>
      <c r="G53" s="80">
        <f>' 5. 报价曲线与均衡价格 4段'!R58</f>
        <v>1041</v>
      </c>
      <c r="H53" s="80">
        <f>' 5. 报价曲线与均衡价格 4段'!S58</f>
        <v>0</v>
      </c>
      <c r="I53" s="80">
        <f>' 5. 报价曲线与均衡价格 4段'!T58</f>
        <v>0</v>
      </c>
      <c r="J53" s="80">
        <f>' 5. 报价曲线与均衡价格 4段'!U58</f>
        <v>0</v>
      </c>
      <c r="K53" s="80">
        <f>' 5. 报价曲线与均衡价格 4段'!V58</f>
        <v>2133</v>
      </c>
      <c r="L53" s="80">
        <f>' 5. 报价曲线与均衡价格 4段'!W58</f>
        <v>3738</v>
      </c>
      <c r="M53" s="80">
        <f>' 5. 报价曲线与均衡价格 4段'!X58</f>
        <v>3738</v>
      </c>
      <c r="N53" s="80">
        <f>' 5. 报价曲线与均衡价格 4段'!Y58</f>
        <v>0</v>
      </c>
      <c r="O53" s="80">
        <f>' 5. 报价曲线与均衡价格 4段'!Z58</f>
        <v>0</v>
      </c>
      <c r="P53" s="80">
        <f>' 5. 报价曲线与均衡价格 4段'!AA58</f>
        <v>0</v>
      </c>
      <c r="Q53" s="80">
        <f>' 5. 报价曲线与均衡价格 4段'!AB58</f>
        <v>0</v>
      </c>
      <c r="R53" s="80">
        <f>' 5. 报价曲线与均衡价格 4段'!AC58</f>
        <v>0</v>
      </c>
      <c r="S53" s="80">
        <f>' 5. 报价曲线与均衡价格 4段'!AD58</f>
        <v>0</v>
      </c>
      <c r="T53" s="80">
        <f>' 5. 报价曲线与均衡价格 4段'!AE58</f>
        <v>0</v>
      </c>
      <c r="U53" s="80">
        <f>' 5. 报价曲线与均衡价格 4段'!AF58</f>
        <v>0</v>
      </c>
      <c r="V53" s="80">
        <f>' 5. 报价曲线与均衡价格 4段'!AG58</f>
        <v>0</v>
      </c>
      <c r="W53" s="80">
        <f>' 5. 报价曲线与均衡价格 4段'!AH58</f>
        <v>0</v>
      </c>
      <c r="X53" s="82">
        <f t="shared" si="50"/>
        <v>21</v>
      </c>
      <c r="Y53">
        <f t="shared" si="29"/>
        <v>6318</v>
      </c>
      <c r="Z53">
        <f t="shared" si="30"/>
        <v>2250</v>
      </c>
      <c r="AA53">
        <f t="shared" si="31"/>
        <v>0</v>
      </c>
      <c r="AB53">
        <f t="shared" si="32"/>
        <v>1041</v>
      </c>
      <c r="AC53">
        <f t="shared" si="33"/>
        <v>0</v>
      </c>
      <c r="AD53">
        <f t="shared" si="34"/>
        <v>0</v>
      </c>
      <c r="AE53">
        <f t="shared" si="36"/>
        <v>0</v>
      </c>
      <c r="AF53">
        <f t="shared" si="37"/>
        <v>-2133</v>
      </c>
      <c r="AG53">
        <f t="shared" si="38"/>
        <v>-3738</v>
      </c>
      <c r="AH53">
        <f t="shared" si="39"/>
        <v>-3738</v>
      </c>
      <c r="AI53">
        <f t="shared" si="40"/>
        <v>0</v>
      </c>
      <c r="AJ53">
        <f t="shared" si="41"/>
        <v>0</v>
      </c>
      <c r="AK53">
        <f t="shared" si="42"/>
        <v>0</v>
      </c>
      <c r="AL53">
        <f t="shared" si="43"/>
        <v>0</v>
      </c>
      <c r="AM53">
        <f t="shared" si="44"/>
        <v>0</v>
      </c>
      <c r="AN53">
        <f t="shared" si="45"/>
        <v>0</v>
      </c>
      <c r="AO53">
        <f t="shared" si="46"/>
        <v>0</v>
      </c>
      <c r="AP53">
        <f t="shared" si="47"/>
        <v>0</v>
      </c>
      <c r="AQ53">
        <f t="shared" si="48"/>
        <v>0</v>
      </c>
      <c r="AR53">
        <f t="shared" si="49"/>
        <v>0</v>
      </c>
    </row>
    <row r="54" ht="15.75" spans="3:44">
      <c r="C54" s="14">
        <v>21</v>
      </c>
      <c r="D54" s="14">
        <f>' 5. 报价曲线与均衡价格 4段'!O59</f>
        <v>6123</v>
      </c>
      <c r="E54" s="14">
        <f>' 5. 报价曲线与均衡价格 4段'!P59</f>
        <v>2250</v>
      </c>
      <c r="F54" s="27">
        <f>' 5. 报价曲线与均衡价格 4段'!Q59</f>
        <v>0</v>
      </c>
      <c r="G54" s="80">
        <f>' 5. 报价曲线与均衡价格 4段'!R59</f>
        <v>1053</v>
      </c>
      <c r="H54" s="80">
        <f>' 5. 报价曲线与均衡价格 4段'!S59</f>
        <v>0</v>
      </c>
      <c r="I54" s="80">
        <f>' 5. 报价曲线与均衡价格 4段'!T59</f>
        <v>0</v>
      </c>
      <c r="J54" s="80">
        <f>' 5. 报价曲线与均衡价格 4段'!U59</f>
        <v>0</v>
      </c>
      <c r="K54" s="80">
        <f>' 5. 报价曲线与均衡价格 4段'!V59</f>
        <v>2097</v>
      </c>
      <c r="L54" s="80">
        <f>' 5. 报价曲线与均衡价格 4段'!W59</f>
        <v>3664.5</v>
      </c>
      <c r="M54" s="80">
        <f>' 5. 报价曲线与均衡价格 4段'!X59</f>
        <v>3664.5</v>
      </c>
      <c r="N54" s="80">
        <f>' 5. 报价曲线与均衡价格 4段'!Y59</f>
        <v>0</v>
      </c>
      <c r="O54" s="80">
        <f>' 5. 报价曲线与均衡价格 4段'!Z59</f>
        <v>0</v>
      </c>
      <c r="P54" s="80">
        <f>' 5. 报价曲线与均衡价格 4段'!AA59</f>
        <v>0</v>
      </c>
      <c r="Q54" s="80">
        <f>' 5. 报价曲线与均衡价格 4段'!AB59</f>
        <v>0</v>
      </c>
      <c r="R54" s="80">
        <f>' 5. 报价曲线与均衡价格 4段'!AC59</f>
        <v>0</v>
      </c>
      <c r="S54" s="80">
        <f>' 5. 报价曲线与均衡价格 4段'!AD59</f>
        <v>0</v>
      </c>
      <c r="T54" s="80">
        <f>' 5. 报价曲线与均衡价格 4段'!AE59</f>
        <v>0</v>
      </c>
      <c r="U54" s="80">
        <f>' 5. 报价曲线与均衡价格 4段'!AF59</f>
        <v>0</v>
      </c>
      <c r="V54" s="80">
        <f>' 5. 报价曲线与均衡价格 4段'!AG59</f>
        <v>0</v>
      </c>
      <c r="W54" s="80">
        <f>' 5. 报价曲线与均衡价格 4段'!AH59</f>
        <v>0</v>
      </c>
      <c r="X54" s="82">
        <f t="shared" si="50"/>
        <v>22</v>
      </c>
      <c r="Y54">
        <f t="shared" si="29"/>
        <v>6123</v>
      </c>
      <c r="Z54">
        <f t="shared" si="30"/>
        <v>2250</v>
      </c>
      <c r="AA54">
        <f t="shared" si="31"/>
        <v>0</v>
      </c>
      <c r="AB54">
        <f t="shared" si="32"/>
        <v>1053</v>
      </c>
      <c r="AC54">
        <f t="shared" si="33"/>
        <v>0</v>
      </c>
      <c r="AD54">
        <f t="shared" si="34"/>
        <v>0</v>
      </c>
      <c r="AE54">
        <f t="shared" si="36"/>
        <v>0</v>
      </c>
      <c r="AF54">
        <f t="shared" si="37"/>
        <v>-2097</v>
      </c>
      <c r="AG54">
        <f t="shared" si="38"/>
        <v>-3664.5</v>
      </c>
      <c r="AH54">
        <f t="shared" si="39"/>
        <v>-3664.5</v>
      </c>
      <c r="AI54">
        <f t="shared" si="40"/>
        <v>0</v>
      </c>
      <c r="AJ54">
        <f t="shared" si="41"/>
        <v>0</v>
      </c>
      <c r="AK54">
        <f t="shared" si="42"/>
        <v>0</v>
      </c>
      <c r="AL54">
        <f t="shared" si="43"/>
        <v>0</v>
      </c>
      <c r="AM54">
        <f t="shared" si="44"/>
        <v>0</v>
      </c>
      <c r="AN54">
        <f t="shared" si="45"/>
        <v>0</v>
      </c>
      <c r="AO54">
        <f t="shared" si="46"/>
        <v>0</v>
      </c>
      <c r="AP54">
        <f t="shared" si="47"/>
        <v>0</v>
      </c>
      <c r="AQ54">
        <f t="shared" si="48"/>
        <v>0</v>
      </c>
      <c r="AR54">
        <f t="shared" si="49"/>
        <v>0</v>
      </c>
    </row>
    <row r="55" ht="15.75" spans="3:44">
      <c r="C55" s="14">
        <v>22</v>
      </c>
      <c r="D55" s="14">
        <f>' 5. 报价曲线与均衡价格 4段'!O60</f>
        <v>5851.5</v>
      </c>
      <c r="E55" s="14">
        <f>' 5. 报价曲线与均衡价格 4段'!P60</f>
        <v>2250</v>
      </c>
      <c r="F55" s="27">
        <f>' 5. 报价曲线与均衡价格 4段'!Q60</f>
        <v>0</v>
      </c>
      <c r="G55" s="80">
        <f>' 5. 报价曲线与均衡价格 4段'!R60</f>
        <v>1098</v>
      </c>
      <c r="H55" s="80">
        <f>' 5. 报价曲线与均衡价格 4段'!S60</f>
        <v>0</v>
      </c>
      <c r="I55" s="80">
        <f>' 5. 报价曲线与均衡价格 4段'!T60</f>
        <v>0</v>
      </c>
      <c r="J55" s="80">
        <f>' 5. 报价曲线与均衡价格 4段'!U60</f>
        <v>0</v>
      </c>
      <c r="K55" s="80">
        <f>' 5. 报价曲线与均衡价格 4段'!V60</f>
        <v>2049</v>
      </c>
      <c r="L55" s="80">
        <f>' 5. 报价曲线与均衡价格 4段'!W60</f>
        <v>3575.25</v>
      </c>
      <c r="M55" s="80">
        <f>' 5. 报价曲线与均衡价格 4段'!X60</f>
        <v>3575.25</v>
      </c>
      <c r="N55" s="80">
        <f>' 5. 报价曲线与均衡价格 4段'!Y60</f>
        <v>0</v>
      </c>
      <c r="O55" s="80">
        <f>' 5. 报价曲线与均衡价格 4段'!Z60</f>
        <v>0</v>
      </c>
      <c r="P55" s="80">
        <f>' 5. 报价曲线与均衡价格 4段'!AA60</f>
        <v>0</v>
      </c>
      <c r="Q55" s="80">
        <f>' 5. 报价曲线与均衡价格 4段'!AB60</f>
        <v>0</v>
      </c>
      <c r="R55" s="80">
        <f>' 5. 报价曲线与均衡价格 4段'!AC60</f>
        <v>0</v>
      </c>
      <c r="S55" s="80">
        <f>' 5. 报价曲线与均衡价格 4段'!AD60</f>
        <v>0</v>
      </c>
      <c r="T55" s="80">
        <f>' 5. 报价曲线与均衡价格 4段'!AE60</f>
        <v>0</v>
      </c>
      <c r="U55" s="80">
        <f>' 5. 报价曲线与均衡价格 4段'!AF60</f>
        <v>0</v>
      </c>
      <c r="V55" s="80">
        <f>' 5. 报价曲线与均衡价格 4段'!AG60</f>
        <v>0</v>
      </c>
      <c r="W55" s="80">
        <f>' 5. 报价曲线与均衡价格 4段'!AH60</f>
        <v>0</v>
      </c>
      <c r="X55" s="82">
        <f t="shared" si="50"/>
        <v>23</v>
      </c>
      <c r="Y55">
        <f t="shared" si="29"/>
        <v>5851.5</v>
      </c>
      <c r="Z55">
        <f t="shared" si="30"/>
        <v>2250</v>
      </c>
      <c r="AA55">
        <f t="shared" si="31"/>
        <v>0</v>
      </c>
      <c r="AB55">
        <f t="shared" si="32"/>
        <v>1098</v>
      </c>
      <c r="AC55">
        <f t="shared" si="33"/>
        <v>0</v>
      </c>
      <c r="AD55">
        <f t="shared" si="34"/>
        <v>0</v>
      </c>
      <c r="AE55">
        <f t="shared" si="36"/>
        <v>0</v>
      </c>
      <c r="AF55">
        <f t="shared" si="37"/>
        <v>-2049</v>
      </c>
      <c r="AG55">
        <f t="shared" si="38"/>
        <v>-3575.25</v>
      </c>
      <c r="AH55">
        <f t="shared" si="39"/>
        <v>-3575.25</v>
      </c>
      <c r="AI55">
        <f t="shared" si="40"/>
        <v>0</v>
      </c>
      <c r="AJ55">
        <f t="shared" si="41"/>
        <v>0</v>
      </c>
      <c r="AK55">
        <f t="shared" si="42"/>
        <v>0</v>
      </c>
      <c r="AL55">
        <f t="shared" si="43"/>
        <v>0</v>
      </c>
      <c r="AM55">
        <f t="shared" si="44"/>
        <v>0</v>
      </c>
      <c r="AN55">
        <f t="shared" si="45"/>
        <v>0</v>
      </c>
      <c r="AO55">
        <f t="shared" si="46"/>
        <v>0</v>
      </c>
      <c r="AP55">
        <f t="shared" si="47"/>
        <v>0</v>
      </c>
      <c r="AQ55">
        <f t="shared" si="48"/>
        <v>0</v>
      </c>
      <c r="AR55">
        <f t="shared" si="49"/>
        <v>0</v>
      </c>
    </row>
    <row r="56" ht="15.75" spans="3:44">
      <c r="C56" s="14">
        <v>23</v>
      </c>
      <c r="D56" s="14">
        <f>' 5. 报价曲线与均衡价格 4段'!O61</f>
        <v>5614.5</v>
      </c>
      <c r="E56" s="14">
        <f>' 5. 报价曲线与均衡价格 4段'!P61</f>
        <v>2250</v>
      </c>
      <c r="F56" s="27">
        <f>' 5. 报价曲线与均衡价格 4段'!Q61</f>
        <v>0</v>
      </c>
      <c r="G56" s="80">
        <f>' 5. 报价曲线与均衡价格 4段'!R61</f>
        <v>1152</v>
      </c>
      <c r="H56" s="80">
        <f>' 5. 报价曲线与均衡价格 4段'!S61</f>
        <v>0</v>
      </c>
      <c r="I56" s="80">
        <f>' 5. 报价曲线与均衡价格 4段'!T61</f>
        <v>0</v>
      </c>
      <c r="J56" s="80">
        <f>' 5. 报价曲线与均衡价格 4段'!U61</f>
        <v>0</v>
      </c>
      <c r="K56" s="80">
        <f>' 5. 报价曲线与均衡价格 4段'!V61</f>
        <v>2013</v>
      </c>
      <c r="L56" s="80">
        <f>' 5. 报价曲线与均衡价格 4段'!W61</f>
        <v>3501.75</v>
      </c>
      <c r="M56" s="80">
        <f>' 5. 报价曲线与均衡价格 4段'!X61</f>
        <v>3501.75</v>
      </c>
      <c r="N56" s="80">
        <f>' 5. 报价曲线与均衡价格 4段'!Y61</f>
        <v>0</v>
      </c>
      <c r="O56" s="80">
        <f>' 5. 报价曲线与均衡价格 4段'!Z61</f>
        <v>0</v>
      </c>
      <c r="P56" s="80">
        <f>' 5. 报价曲线与均衡价格 4段'!AA61</f>
        <v>0</v>
      </c>
      <c r="Q56" s="80">
        <f>' 5. 报价曲线与均衡价格 4段'!AB61</f>
        <v>0</v>
      </c>
      <c r="R56" s="80">
        <f>' 5. 报价曲线与均衡价格 4段'!AC61</f>
        <v>0</v>
      </c>
      <c r="S56" s="80">
        <f>' 5. 报价曲线与均衡价格 4段'!AD61</f>
        <v>0</v>
      </c>
      <c r="T56" s="80">
        <f>' 5. 报价曲线与均衡价格 4段'!AE61</f>
        <v>0</v>
      </c>
      <c r="U56" s="80">
        <f>' 5. 报价曲线与均衡价格 4段'!AF61</f>
        <v>0</v>
      </c>
      <c r="V56" s="80">
        <f>' 5. 报价曲线与均衡价格 4段'!AG61</f>
        <v>0</v>
      </c>
      <c r="W56" s="80">
        <f>' 5. 报价曲线与均衡价格 4段'!AH61</f>
        <v>0</v>
      </c>
      <c r="X56" s="82">
        <f t="shared" si="50"/>
        <v>24</v>
      </c>
      <c r="Y56">
        <f t="shared" si="29"/>
        <v>5614.5</v>
      </c>
      <c r="Z56">
        <f t="shared" si="30"/>
        <v>2250</v>
      </c>
      <c r="AA56">
        <f t="shared" si="31"/>
        <v>0</v>
      </c>
      <c r="AB56">
        <f t="shared" si="32"/>
        <v>1152</v>
      </c>
      <c r="AC56">
        <f t="shared" si="33"/>
        <v>0</v>
      </c>
      <c r="AD56">
        <f t="shared" si="34"/>
        <v>0</v>
      </c>
      <c r="AE56">
        <f t="shared" si="36"/>
        <v>0</v>
      </c>
      <c r="AF56">
        <f t="shared" si="37"/>
        <v>-2013</v>
      </c>
      <c r="AG56">
        <f t="shared" si="38"/>
        <v>-3501.75</v>
      </c>
      <c r="AH56">
        <f t="shared" si="39"/>
        <v>-3501.75</v>
      </c>
      <c r="AI56">
        <f t="shared" si="40"/>
        <v>0</v>
      </c>
      <c r="AJ56">
        <f t="shared" si="41"/>
        <v>0</v>
      </c>
      <c r="AK56">
        <f t="shared" si="42"/>
        <v>0</v>
      </c>
      <c r="AL56">
        <f t="shared" si="43"/>
        <v>0</v>
      </c>
      <c r="AM56">
        <f t="shared" si="44"/>
        <v>0</v>
      </c>
      <c r="AN56">
        <f t="shared" si="45"/>
        <v>0</v>
      </c>
      <c r="AO56">
        <f t="shared" si="46"/>
        <v>0</v>
      </c>
      <c r="AP56">
        <f t="shared" si="47"/>
        <v>0</v>
      </c>
      <c r="AQ56">
        <f t="shared" si="48"/>
        <v>0</v>
      </c>
      <c r="AR56">
        <f t="shared" si="49"/>
        <v>0</v>
      </c>
    </row>
    <row r="58" spans="3:44">
      <c r="D58">
        <f>D52-694</f>
        <v>5706.5</v>
      </c>
      <c r="E58">
        <f>E52+694</f>
        <v>2944</v>
      </c>
    </row>
    <row r="61" spans="3:44">
      <c r="C61" t="str">
        <f>'1.火电空间 日滚动'!A53</f>
        <v>名称</v>
      </c>
      <c r="D61" t="str">
        <f>'1.火电空间 日滚动'!B53</f>
        <v>节点</v>
      </c>
      <c r="E61" t="str">
        <f>'1.火电空间 日滚动'!C53</f>
        <v>输配电价</v>
      </c>
      <c r="F61" t="str">
        <f>'1.火电空间 日滚动'!D53</f>
        <v>最大负荷</v>
      </c>
      <c r="G61" t="str">
        <f>'1.火电空间 日滚动'!E53</f>
        <v>最小负荷</v>
      </c>
      <c r="H61">
        <f>'1.火电空间 日滚动'!F53</f>
        <v>0</v>
      </c>
      <c r="I61">
        <f>'1.火电空间 日滚动'!G53</f>
        <v>0</v>
      </c>
      <c r="J61">
        <f>'1.火电空间 日滚动'!H53</f>
        <v>0</v>
      </c>
      <c r="U61" t="str">
        <f t="array" ref="U61:W62">TRANSPOSE(C81:D83)</f>
        <v>G4</v>
      </c>
      <c r="V61">
        <v>0</v>
      </c>
      <c r="W61">
        <v>0</v>
      </c>
    </row>
    <row r="62" spans="3:44">
      <c r="C62" t="str">
        <f>'1.火电空间 日滚动'!A54</f>
        <v>D1</v>
      </c>
      <c r="D62">
        <f>'1.火电空间 日滚动'!B54</f>
        <v>5</v>
      </c>
      <c r="E62">
        <f>'1.火电空间 日滚动'!C54</f>
        <v>50</v>
      </c>
      <c r="F62">
        <f>'1.火电空间 日滚动'!D54</f>
        <v>15</v>
      </c>
      <c r="G62">
        <f>'1.火电空间 日滚动'!E54</f>
        <v>200</v>
      </c>
      <c r="H62">
        <f>'1.火电空间 日滚动'!F54</f>
        <v>0</v>
      </c>
      <c r="I62">
        <f>'1.火电空间 日滚动'!G54</f>
        <v>0</v>
      </c>
      <c r="J62">
        <f>'1.火电空间 日滚动'!H54</f>
        <v>0</v>
      </c>
      <c r="U62">
        <v>2</v>
      </c>
      <c r="V62">
        <v>0</v>
      </c>
      <c r="W62">
        <v>0</v>
      </c>
    </row>
    <row r="63" spans="3:44">
      <c r="C63" t="str">
        <f>'1.火电空间 日滚动'!A55</f>
        <v>D2</v>
      </c>
      <c r="D63">
        <f>'1.火电空间 日滚动'!B55</f>
        <v>2</v>
      </c>
      <c r="E63">
        <f>'1.火电空间 日滚动'!C55</f>
        <v>50</v>
      </c>
      <c r="F63">
        <f>'1.火电空间 日滚动'!D55</f>
        <v>15</v>
      </c>
      <c r="G63">
        <f>'1.火电空间 日滚动'!E55</f>
        <v>350</v>
      </c>
      <c r="H63">
        <f>'1.火电空间 日滚动'!F55</f>
        <v>0</v>
      </c>
      <c r="I63">
        <f>'1.火电空间 日滚动'!G55</f>
        <v>0</v>
      </c>
      <c r="J63">
        <f>'1.火电空间 日滚动'!H55</f>
        <v>0</v>
      </c>
    </row>
    <row r="64" spans="3:44">
      <c r="C64" t="str">
        <f>'1.火电空间 日滚动'!A56</f>
        <v>D3</v>
      </c>
      <c r="D64">
        <f>'1.火电空间 日滚动'!B56</f>
        <v>3</v>
      </c>
      <c r="E64">
        <f>'1.火电空间 日滚动'!C56</f>
        <v>50</v>
      </c>
      <c r="F64">
        <f>'1.火电空间 日滚动'!D56</f>
        <v>15</v>
      </c>
      <c r="G64">
        <f>'1.火电空间 日滚动'!E56</f>
        <v>350</v>
      </c>
      <c r="H64">
        <f>'1.火电空间 日滚动'!F56</f>
        <v>0</v>
      </c>
      <c r="I64">
        <f>'1.火电空间 日滚动'!G56</f>
        <v>0</v>
      </c>
      <c r="J64">
        <f>'1.火电空间 日滚动'!H56</f>
        <v>0</v>
      </c>
    </row>
    <row r="65" spans="3:17">
      <c r="C65" t="str">
        <f>'1.火电空间 日滚动'!A57</f>
        <v>D4</v>
      </c>
      <c r="D65">
        <f>'1.火电空间 日滚动'!B57</f>
        <v>2</v>
      </c>
      <c r="E65">
        <f>'1.火电空间 日滚动'!C57</f>
        <v>0</v>
      </c>
      <c r="F65">
        <f>'1.火电空间 日滚动'!D57</f>
        <v>0</v>
      </c>
      <c r="G65">
        <f>'1.火电空间 日滚动'!E57</f>
        <v>0</v>
      </c>
      <c r="H65">
        <f>'1.火电空间 日滚动'!F57</f>
        <v>0</v>
      </c>
      <c r="I65">
        <f>'1.火电空间 日滚动'!G57</f>
        <v>0</v>
      </c>
      <c r="J65">
        <f>'1.火电空间 日滚动'!H57</f>
        <v>0</v>
      </c>
    </row>
    <row r="66" spans="3:17">
      <c r="C66">
        <f>'1.火电空间 日滚动'!A58</f>
        <v>0</v>
      </c>
      <c r="D66">
        <f>'1.火电空间 日滚动'!B58</f>
        <v>0</v>
      </c>
      <c r="E66">
        <f>'1.火电空间 日滚动'!C58</f>
        <v>0</v>
      </c>
      <c r="F66">
        <f>'1.火电空间 日滚动'!D58</f>
        <v>0</v>
      </c>
      <c r="G66">
        <f>'1.火电空间 日滚动'!E58</f>
        <v>0</v>
      </c>
      <c r="H66">
        <f>'1.火电空间 日滚动'!F58</f>
        <v>0</v>
      </c>
      <c r="I66">
        <f>'1.火电空间 日滚动'!G58</f>
        <v>0</v>
      </c>
      <c r="J66">
        <f>'1.火电空间 日滚动'!H58</f>
        <v>0</v>
      </c>
    </row>
    <row r="67" spans="3:17">
      <c r="C67">
        <f>'1.火电空间 日滚动'!A59</f>
        <v>0</v>
      </c>
      <c r="D67">
        <f>'1.火电空间 日滚动'!B59</f>
        <v>0</v>
      </c>
      <c r="E67">
        <f>'1.火电空间 日滚动'!C59</f>
        <v>0</v>
      </c>
      <c r="F67">
        <f>'1.火电空间 日滚动'!D59</f>
        <v>0</v>
      </c>
      <c r="G67">
        <f>'1.火电空间 日滚动'!E59</f>
        <v>0</v>
      </c>
      <c r="H67">
        <f>'1.火电空间 日滚动'!F59</f>
        <v>0</v>
      </c>
      <c r="I67">
        <f>'1.火电空间 日滚动'!G59</f>
        <v>0</v>
      </c>
      <c r="J67">
        <f>'1.火电空间 日滚动'!H59</f>
        <v>0</v>
      </c>
    </row>
    <row r="68" spans="3:17">
      <c r="C68">
        <f>'1.火电空间 日滚动'!A60</f>
        <v>0</v>
      </c>
      <c r="D68">
        <f>'1.火电空间 日滚动'!B60</f>
        <v>0</v>
      </c>
      <c r="E68">
        <f>'1.火电空间 日滚动'!C60</f>
        <v>0</v>
      </c>
      <c r="F68">
        <f>'1.火电空间 日滚动'!D60</f>
        <v>0</v>
      </c>
      <c r="G68">
        <f>'1.火电空间 日滚动'!E60</f>
        <v>0</v>
      </c>
      <c r="H68">
        <f>'1.火电空间 日滚动'!F60</f>
        <v>0</v>
      </c>
      <c r="I68">
        <f>'1.火电空间 日滚动'!G60</f>
        <v>0</v>
      </c>
      <c r="J68">
        <f>'1.火电空间 日滚动'!H60</f>
        <v>0</v>
      </c>
    </row>
    <row r="69" spans="3:17">
      <c r="C69">
        <f>'1.火电空间 日滚动'!A61</f>
        <v>0</v>
      </c>
      <c r="D69">
        <f>'1.火电空间 日滚动'!B61</f>
        <v>0</v>
      </c>
      <c r="E69">
        <f>'1.火电空间 日滚动'!C61</f>
        <v>0</v>
      </c>
      <c r="F69">
        <f>'1.火电空间 日滚动'!D61</f>
        <v>0</v>
      </c>
      <c r="G69">
        <f>'1.火电空间 日滚动'!E61</f>
        <v>0</v>
      </c>
      <c r="H69">
        <f>'1.火电空间 日滚动'!F61</f>
        <v>0</v>
      </c>
      <c r="I69">
        <f>'1.火电空间 日滚动'!G61</f>
        <v>0</v>
      </c>
      <c r="J69">
        <f>'1.火电空间 日滚动'!H61</f>
        <v>0</v>
      </c>
    </row>
    <row r="70" spans="3:17">
      <c r="C70">
        <f>'1.火电空间 日滚动'!A62</f>
        <v>0</v>
      </c>
      <c r="D70">
        <f>'1.火电空间 日滚动'!B62</f>
        <v>0</v>
      </c>
      <c r="E70">
        <f>'1.火电空间 日滚动'!C62</f>
        <v>0</v>
      </c>
      <c r="F70">
        <f>'1.火电空间 日滚动'!D62</f>
        <v>0</v>
      </c>
      <c r="G70">
        <f>'1.火电空间 日滚动'!E62</f>
        <v>0</v>
      </c>
      <c r="H70">
        <f>'1.火电空间 日滚动'!F62</f>
        <v>0</v>
      </c>
      <c r="I70">
        <f>'1.火电空间 日滚动'!G62</f>
        <v>0</v>
      </c>
      <c r="J70">
        <f>'1.火电空间 日滚动'!H62</f>
        <v>0</v>
      </c>
    </row>
    <row r="71" spans="3:17">
      <c r="C71">
        <f>'1.火电空间 日滚动'!A63</f>
        <v>0</v>
      </c>
      <c r="D71">
        <f>'1.火电空间 日滚动'!B63</f>
        <v>0</v>
      </c>
      <c r="E71">
        <f>'1.火电空间 日滚动'!C63</f>
        <v>0</v>
      </c>
      <c r="F71">
        <f>'1.火电空间 日滚动'!D63</f>
        <v>0</v>
      </c>
      <c r="G71">
        <f>'1.火电空间 日滚动'!E63</f>
        <v>0</v>
      </c>
      <c r="H71">
        <f>'1.火电空间 日滚动'!F63</f>
        <v>0</v>
      </c>
      <c r="I71">
        <f>'1.火电空间 日滚动'!G63</f>
        <v>0</v>
      </c>
      <c r="J71">
        <f>'1.火电空间 日滚动'!H63</f>
        <v>0</v>
      </c>
    </row>
    <row r="72" spans="3:17">
      <c r="C72">
        <f>'1.火电空间 日滚动'!A64</f>
        <v>0</v>
      </c>
      <c r="D72">
        <f>'1.火电空间 日滚动'!B64</f>
        <v>0</v>
      </c>
      <c r="E72">
        <f>'1.火电空间 日滚动'!C64</f>
        <v>0</v>
      </c>
      <c r="F72">
        <f>'1.火电空间 日滚动'!D64</f>
        <v>0</v>
      </c>
      <c r="G72">
        <f>'1.火电空间 日滚动'!E64</f>
        <v>0</v>
      </c>
      <c r="H72">
        <f>'1.火电空间 日滚动'!F64</f>
        <v>0</v>
      </c>
      <c r="I72">
        <f>'1.火电空间 日滚动'!G64</f>
        <v>0</v>
      </c>
      <c r="J72">
        <f>'1.火电空间 日滚动'!H64</f>
        <v>0</v>
      </c>
    </row>
    <row r="73" spans="3:17">
      <c r="C73">
        <f>'1.火电空间 日滚动'!A65</f>
        <v>0</v>
      </c>
      <c r="D73">
        <f>'1.火电空间 日滚动'!B65</f>
        <v>0</v>
      </c>
      <c r="E73">
        <f>'1.火电空间 日滚动'!C65</f>
        <v>0</v>
      </c>
      <c r="F73">
        <f>'1.火电空间 日滚动'!D65</f>
        <v>0</v>
      </c>
      <c r="G73">
        <f>'1.火电空间 日滚动'!E65</f>
        <v>0</v>
      </c>
      <c r="H73">
        <f>'1.火电空间 日滚动'!F65</f>
        <v>0</v>
      </c>
      <c r="I73">
        <f>'1.火电空间 日滚动'!G65</f>
        <v>0</v>
      </c>
      <c r="J73">
        <f>'1.火电空间 日滚动'!H65</f>
        <v>0</v>
      </c>
    </row>
    <row r="74" spans="3:17">
      <c r="C74">
        <f>'1.火电空间 日滚动'!A66</f>
        <v>0</v>
      </c>
      <c r="D74">
        <f>'1.火电空间 日滚动'!B66</f>
        <v>0</v>
      </c>
      <c r="E74">
        <f>'1.火电空间 日滚动'!C66</f>
        <v>0</v>
      </c>
      <c r="F74">
        <f>'1.火电空间 日滚动'!D66</f>
        <v>0</v>
      </c>
      <c r="G74">
        <f>'1.火电空间 日滚动'!E66</f>
        <v>0</v>
      </c>
      <c r="H74">
        <f>'1.火电空间 日滚动'!F66</f>
        <v>0</v>
      </c>
      <c r="I74">
        <f>'1.火电空间 日滚动'!G66</f>
        <v>0</v>
      </c>
      <c r="J74">
        <f>'1.火电空间 日滚动'!H66</f>
        <v>899.12</v>
      </c>
    </row>
    <row r="77" spans="3:17">
      <c r="C77" t="str">
        <f>'0.输入区'!A7</f>
        <v>名称</v>
      </c>
      <c r="D77" t="str">
        <f>'0.输入区'!B7</f>
        <v>节点</v>
      </c>
      <c r="E77" t="str">
        <f>'0.输入区'!C7</f>
        <v>机组类型</v>
      </c>
      <c r="F77" t="str">
        <f>'0.输入区'!D7</f>
        <v>装机容量(MW)</v>
      </c>
      <c r="G77" t="str">
        <f>'0.输入区'!E7</f>
        <v>数量</v>
      </c>
      <c r="H77" t="str">
        <f>'0.输入区'!F7</f>
        <v>总装机容量(MW)</v>
      </c>
      <c r="I77" t="str">
        <f>'0.输入区'!G7</f>
        <v>空载成本(元/小时)</v>
      </c>
      <c r="J77" t="str">
        <f>'0.输入区'!H7</f>
        <v>最大出力系数</v>
      </c>
      <c r="K77" t="str">
        <f>'0.输入区'!I7</f>
        <v>最小出力系数</v>
      </c>
      <c r="L77" t="str">
        <f>'0.输入区'!J7</f>
        <v>核定煤耗二次系数</v>
      </c>
      <c r="M77" t="str">
        <f>'0.输入区'!K7</f>
        <v>核定煤耗一次系数</v>
      </c>
      <c r="N77" t="str">
        <f>'0.输入区'!L7</f>
        <v>核定煤耗常量项</v>
      </c>
      <c r="O77" t="str">
        <f>'0.输入区'!M7</f>
        <v>核定二氧化碳单位排放成本(元/MWh)</v>
      </c>
      <c r="P77" t="str">
        <f>'0.输入区'!N7</f>
        <v>核定排污单位排放成本(元/MWh)</v>
      </c>
      <c r="Q77" t="str">
        <f>'0.输入区'!O7</f>
        <v>厂用电率</v>
      </c>
    </row>
    <row r="78" spans="3:17">
      <c r="C78" t="str">
        <f>'0.输入区'!A8</f>
        <v>G1</v>
      </c>
      <c r="D78">
        <f>'0.输入区'!B8</f>
        <v>1</v>
      </c>
      <c r="E78" t="str">
        <f>'0.输入区'!C8</f>
        <v>燃煤</v>
      </c>
      <c r="F78">
        <f>'0.输入区'!D8</f>
        <v>600</v>
      </c>
      <c r="G78">
        <f>'0.输入区'!E8</f>
        <v>15</v>
      </c>
      <c r="H78">
        <f>'0.输入区'!F8</f>
        <v>9000</v>
      </c>
      <c r="I78">
        <f>'0.输入区'!G8</f>
        <v>3600</v>
      </c>
      <c r="J78">
        <f>'0.输入区'!H8</f>
        <v>1</v>
      </c>
      <c r="K78">
        <f>'0.输入区'!I8</f>
        <v>0.5</v>
      </c>
      <c r="L78">
        <f>'0.输入区'!J8</f>
        <v>0.000127</v>
      </c>
      <c r="M78">
        <f>'0.输入区'!K8</f>
        <v>0.2266</v>
      </c>
      <c r="N78">
        <f>'0.输入区'!L8</f>
        <v>0</v>
      </c>
      <c r="O78">
        <f>'0.输入区'!M8</f>
        <v>30</v>
      </c>
      <c r="P78">
        <f>'0.输入区'!N8</f>
        <v>20</v>
      </c>
      <c r="Q78">
        <f>'0.输入区'!O8</f>
        <v>0</v>
      </c>
    </row>
    <row r="79" spans="3:17">
      <c r="C79" t="str">
        <f>'0.输入区'!A9</f>
        <v>G2</v>
      </c>
      <c r="D79">
        <f>'0.输入区'!B9</f>
        <v>3</v>
      </c>
      <c r="E79" t="str">
        <f>'0.输入区'!C9</f>
        <v>燃煤</v>
      </c>
      <c r="F79">
        <f>'0.输入区'!D9</f>
        <v>300</v>
      </c>
      <c r="G79">
        <f>'0.输入区'!E9</f>
        <v>15</v>
      </c>
      <c r="H79">
        <f>'0.输入区'!F9</f>
        <v>4500</v>
      </c>
      <c r="I79">
        <f>'0.输入区'!G9</f>
        <v>2500</v>
      </c>
      <c r="J79">
        <f>'0.输入区'!H9</f>
        <v>1</v>
      </c>
      <c r="K79">
        <f>'0.输入区'!I9</f>
        <v>0.5</v>
      </c>
      <c r="L79">
        <f>'0.输入区'!J9</f>
        <v>0.000171</v>
      </c>
      <c r="M79">
        <f>'0.输入区'!K9</f>
        <v>0.2873</v>
      </c>
      <c r="N79">
        <f>'0.输入区'!L9</f>
        <v>0</v>
      </c>
      <c r="O79">
        <f>'0.输入区'!M9</f>
        <v>31</v>
      </c>
      <c r="P79">
        <f>'0.输入区'!N9</f>
        <v>20</v>
      </c>
      <c r="Q79">
        <f>'0.输入区'!O9</f>
        <v>0</v>
      </c>
    </row>
    <row r="80" spans="3:17">
      <c r="C80" t="str">
        <f>'0.输入区'!A10</f>
        <v>G3</v>
      </c>
      <c r="D80">
        <f>'0.输入区'!B10</f>
        <v>4</v>
      </c>
      <c r="E80" t="str">
        <f>'0.输入区'!C10</f>
        <v>风电</v>
      </c>
      <c r="F80">
        <f>'0.输入区'!D10</f>
        <v>200</v>
      </c>
      <c r="G80">
        <f>'0.输入区'!E10</f>
        <v>15</v>
      </c>
      <c r="H80">
        <f>'0.输入区'!F10</f>
        <v>3000</v>
      </c>
      <c r="I80">
        <f>'0.输入区'!G10</f>
        <v>0</v>
      </c>
      <c r="J80">
        <f>'0.输入区'!H10</f>
        <v>1</v>
      </c>
      <c r="K80">
        <f>'0.输入区'!I10</f>
        <v>0</v>
      </c>
      <c r="L80">
        <f>'0.输入区'!J10</f>
        <v>0</v>
      </c>
      <c r="M80">
        <f>'0.输入区'!K10</f>
        <v>0</v>
      </c>
      <c r="N80">
        <f>'0.输入区'!L10</f>
        <v>0</v>
      </c>
      <c r="O80">
        <f>'0.输入区'!M10</f>
        <v>0</v>
      </c>
      <c r="P80">
        <f>'0.输入区'!N10</f>
        <v>0</v>
      </c>
      <c r="Q80">
        <f>'0.输入区'!O10</f>
        <v>0</v>
      </c>
    </row>
    <row r="81" spans="3:17">
      <c r="C81" t="str">
        <f>'0.输入区'!A11</f>
        <v>G4</v>
      </c>
      <c r="D81">
        <f>'0.输入区'!B11</f>
        <v>2</v>
      </c>
      <c r="E81">
        <f>'0.输入区'!C11</f>
        <v>0</v>
      </c>
      <c r="F81">
        <f>'0.输入区'!D11</f>
        <v>0</v>
      </c>
      <c r="G81">
        <f>'0.输入区'!E11</f>
        <v>0</v>
      </c>
      <c r="H81">
        <f>'0.输入区'!F11</f>
        <v>0</v>
      </c>
      <c r="I81">
        <f>'0.输入区'!G11</f>
        <v>0</v>
      </c>
      <c r="J81">
        <f>'0.输入区'!H11</f>
        <v>0</v>
      </c>
      <c r="K81">
        <f>'0.输入区'!I11</f>
        <v>0</v>
      </c>
      <c r="L81">
        <f>'0.输入区'!J11</f>
        <v>0</v>
      </c>
      <c r="M81">
        <f>'0.输入区'!K11</f>
        <v>0</v>
      </c>
      <c r="N81">
        <f>'0.输入区'!L11</f>
        <v>0</v>
      </c>
      <c r="O81">
        <f>'0.输入区'!M11</f>
        <v>0</v>
      </c>
      <c r="P81">
        <f>'0.输入区'!N11</f>
        <v>0</v>
      </c>
      <c r="Q81">
        <f>'0.输入区'!O11</f>
        <v>0</v>
      </c>
    </row>
    <row r="82" spans="3:17">
      <c r="C82">
        <f>'0.输入区'!A12</f>
        <v>0</v>
      </c>
      <c r="D82">
        <f>'0.输入区'!B12</f>
        <v>0</v>
      </c>
      <c r="E82">
        <f>'0.输入区'!C12</f>
        <v>0</v>
      </c>
      <c r="F82">
        <f>'0.输入区'!D12</f>
        <v>0</v>
      </c>
      <c r="G82">
        <f>'0.输入区'!E12</f>
        <v>0</v>
      </c>
      <c r="H82">
        <f>'0.输入区'!F12</f>
        <v>0</v>
      </c>
      <c r="I82">
        <f>'0.输入区'!G12</f>
        <v>0</v>
      </c>
      <c r="J82">
        <f>'0.输入区'!H12</f>
        <v>0</v>
      </c>
      <c r="K82">
        <f>'0.输入区'!I12</f>
        <v>0</v>
      </c>
      <c r="L82">
        <f>'0.输入区'!J12</f>
        <v>0</v>
      </c>
      <c r="M82">
        <f>'0.输入区'!K12</f>
        <v>0</v>
      </c>
      <c r="N82">
        <f>'0.输入区'!L12</f>
        <v>0</v>
      </c>
      <c r="O82">
        <f>'0.输入区'!M12</f>
        <v>0</v>
      </c>
      <c r="P82">
        <f>'0.输入区'!N12</f>
        <v>0</v>
      </c>
      <c r="Q82">
        <f>'0.输入区'!O12</f>
        <v>0</v>
      </c>
    </row>
    <row r="83" spans="3:17">
      <c r="C83">
        <f>'0.输入区'!A13</f>
        <v>0</v>
      </c>
      <c r="D83">
        <f>'0.输入区'!B13</f>
        <v>0</v>
      </c>
      <c r="E83">
        <f>'0.输入区'!C13</f>
        <v>0</v>
      </c>
      <c r="F83">
        <f>'0.输入区'!D13</f>
        <v>0</v>
      </c>
      <c r="G83">
        <f>'0.输入区'!E13</f>
        <v>0</v>
      </c>
      <c r="H83">
        <f>'0.输入区'!F13</f>
        <v>0</v>
      </c>
      <c r="I83">
        <f>'0.输入区'!G13</f>
        <v>0</v>
      </c>
      <c r="J83">
        <f>'0.输入区'!H13</f>
        <v>0</v>
      </c>
      <c r="K83">
        <f>'0.输入区'!I13</f>
        <v>0</v>
      </c>
      <c r="L83">
        <f>'0.输入区'!J13</f>
        <v>0</v>
      </c>
      <c r="M83">
        <f>'0.输入区'!K13</f>
        <v>0</v>
      </c>
      <c r="N83">
        <f>'0.输入区'!K13</f>
        <v>0</v>
      </c>
      <c r="O83">
        <f>'0.输入区'!M13</f>
        <v>0</v>
      </c>
      <c r="P83">
        <f>'0.输入区'!N13</f>
        <v>0</v>
      </c>
      <c r="Q83">
        <f>'0.输入区'!O13</f>
        <v>0</v>
      </c>
    </row>
    <row r="84" spans="3:17">
      <c r="C84">
        <f>'1.火电空间 日滚动'!A51</f>
        <v>0</v>
      </c>
      <c r="D84">
        <f>'1.火电空间 日滚动'!B51</f>
        <v>0</v>
      </c>
    </row>
  </sheetData>
  <mergeCells count="2">
    <mergeCell ref="C29:V29"/>
    <mergeCell ref="Y31:AQ3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CJ248"/>
  <sheetViews>
    <sheetView zoomScale="115" zoomScaleNormal="115" topLeftCell="A90" workbookViewId="0">
      <selection activeCell="E165" sqref="E165"/>
    </sheetView>
  </sheetViews>
  <sheetFormatPr defaultColWidth="9" defaultRowHeight="14.25"/>
  <cols>
    <col min="1" max="1" width="12.8333333333333"/>
    <col min="2" max="2" width="15.8333333333333" customWidth="1"/>
    <col min="3" max="3" width="9.15833333333333" customWidth="1"/>
    <col min="4" max="4" width="18.1583333333333" customWidth="1"/>
    <col min="5" max="6" width="12.8333333333333"/>
    <col min="7" max="7" width="14"/>
    <col min="8" max="8" width="12.8333333333333"/>
    <col min="11" max="11" width="21.1583333333333" customWidth="1"/>
    <col min="20" max="20" width="9.33333333333333" customWidth="1"/>
    <col min="21" max="21" width="11.3333333333333" customWidth="1"/>
    <col min="22" max="33" width="9.33333333333333" customWidth="1"/>
    <col min="34" max="34" width="12" customWidth="1"/>
    <col min="35" max="49" width="9.33333333333333" customWidth="1"/>
  </cols>
  <sheetData>
    <row r="1" spans="3:49">
      <c r="S1" s="60" t="s">
        <v>240</v>
      </c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3:49">
      <c r="D2" t="s">
        <v>92</v>
      </c>
      <c r="E2" t="s">
        <v>93</v>
      </c>
      <c r="F2" t="s">
        <v>94</v>
      </c>
      <c r="G2" t="s">
        <v>95</v>
      </c>
      <c r="H2" t="s">
        <v>96</v>
      </c>
    </row>
    <row r="3" spans="3:49">
      <c r="C3" t="s">
        <v>241</v>
      </c>
      <c r="D3">
        <f>'0.输入区'!B129</f>
        <v>0</v>
      </c>
      <c r="E3">
        <f>'0.输入区'!C129</f>
        <v>-0.669811</v>
      </c>
      <c r="F3">
        <f>'0.输入区'!D129</f>
        <v>-0.542906</v>
      </c>
      <c r="G3">
        <f>'0.输入区'!E129</f>
        <v>-0.193917</v>
      </c>
      <c r="H3">
        <f>'0.输入区'!F129</f>
        <v>-0.034379</v>
      </c>
    </row>
    <row r="4" spans="3:49">
      <c r="C4" t="s">
        <v>242</v>
      </c>
      <c r="D4">
        <f>'0.输入区'!B130</f>
        <v>0</v>
      </c>
      <c r="E4">
        <f>'0.输入区'!C130</f>
        <v>0.330189</v>
      </c>
      <c r="F4">
        <f>'0.输入区'!D130</f>
        <v>-0.542906</v>
      </c>
      <c r="G4">
        <f>'0.输入区'!E130</f>
        <v>-0.193917</v>
      </c>
      <c r="H4">
        <f>'0.输入区'!F130</f>
        <v>-0.034379</v>
      </c>
    </row>
    <row r="5" spans="3:49">
      <c r="C5" t="s">
        <v>243</v>
      </c>
      <c r="D5">
        <f>'0.输入区'!B131</f>
        <v>0</v>
      </c>
      <c r="E5">
        <f>'0.输入区'!C131</f>
        <v>0.330189</v>
      </c>
      <c r="F5">
        <f>'0.输入区'!D131</f>
        <v>0.457094</v>
      </c>
      <c r="G5">
        <f>'0.输入区'!E131</f>
        <v>-0.193917</v>
      </c>
      <c r="H5">
        <f>'0.输入区'!F131</f>
        <v>-0.034379</v>
      </c>
    </row>
    <row r="6" spans="3:49">
      <c r="C6" t="s">
        <v>244</v>
      </c>
      <c r="D6">
        <f>'0.输入区'!B132</f>
        <v>0</v>
      </c>
      <c r="E6">
        <f>'0.输入区'!C132</f>
        <v>-0.150943</v>
      </c>
      <c r="F6">
        <f>'0.输入区'!D132</f>
        <v>-0.208957</v>
      </c>
      <c r="G6">
        <f>'0.输入区'!E132</f>
        <v>-0.368495</v>
      </c>
      <c r="H6">
        <f>'0.输入区'!F132</f>
        <v>0.111957</v>
      </c>
    </row>
    <row r="7" spans="3:49">
      <c r="C7" t="s">
        <v>245</v>
      </c>
      <c r="D7">
        <f>'0.输入区'!B133</f>
        <v>0</v>
      </c>
      <c r="E7">
        <f>'0.输入区'!C133</f>
        <v>0.150943</v>
      </c>
      <c r="F7">
        <f>'0.输入区'!D133</f>
        <v>0.208957</v>
      </c>
      <c r="G7">
        <f>'0.输入区'!E133</f>
        <v>0.368495</v>
      </c>
      <c r="H7">
        <f>'0.输入区'!F133</f>
        <v>0.888043</v>
      </c>
    </row>
    <row r="8" spans="3:49">
      <c r="C8" t="s">
        <v>246</v>
      </c>
      <c r="D8">
        <f>'0.输入区'!B134</f>
        <v>0</v>
      </c>
      <c r="E8">
        <f>'0.输入区'!C134</f>
        <v>-0.179245</v>
      </c>
      <c r="F8">
        <f>'0.输入区'!D134</f>
        <v>-0.248137</v>
      </c>
      <c r="G8">
        <f>'0.输入区'!E134</f>
        <v>-0.437588</v>
      </c>
      <c r="H8">
        <f>'0.输入区'!F134</f>
        <v>-0.077578</v>
      </c>
    </row>
    <row r="38" s="13" customFormat="1" ht="18"/>
    <row r="52" ht="30" spans="1:11">
      <c r="K52" s="61" t="s">
        <v>157</v>
      </c>
    </row>
    <row r="53" spans="1:11">
      <c r="C53" s="62" t="s">
        <v>241</v>
      </c>
      <c r="D53" s="62" t="s">
        <v>242</v>
      </c>
      <c r="E53" s="62" t="s">
        <v>243</v>
      </c>
      <c r="F53" s="62" t="s">
        <v>244</v>
      </c>
      <c r="G53" s="62" t="s">
        <v>245</v>
      </c>
      <c r="H53" s="62" t="s">
        <v>246</v>
      </c>
    </row>
    <row r="54" ht="30" spans="1:11">
      <c r="A54">
        <v>600</v>
      </c>
      <c r="B54" s="62" t="s">
        <v>92</v>
      </c>
      <c r="C54" s="63">
        <f t="array" ref="C54:H58">TRANSPOSE(D3:H8)</f>
        <v>0</v>
      </c>
      <c r="D54">
        <v>0</v>
      </c>
      <c r="E54" s="63">
        <v>0</v>
      </c>
      <c r="F54">
        <v>0</v>
      </c>
      <c r="G54">
        <v>0</v>
      </c>
      <c r="H54">
        <v>0</v>
      </c>
      <c r="K54" s="61" t="s">
        <v>247</v>
      </c>
    </row>
    <row r="55" spans="1:11">
      <c r="B55" s="62" t="s">
        <v>93</v>
      </c>
      <c r="C55" s="63">
        <v>-0.669811</v>
      </c>
      <c r="D55">
        <v>0.330189</v>
      </c>
      <c r="E55" s="63">
        <v>0.330189</v>
      </c>
      <c r="F55">
        <v>-0.150943</v>
      </c>
      <c r="G55">
        <v>0.150943</v>
      </c>
      <c r="H55">
        <v>-0.179245</v>
      </c>
    </row>
    <row r="56" ht="33" spans="1:11">
      <c r="A56">
        <v>300</v>
      </c>
      <c r="B56" s="62" t="s">
        <v>94</v>
      </c>
      <c r="C56" s="63">
        <v>-0.542906</v>
      </c>
      <c r="D56">
        <v>-0.542906</v>
      </c>
      <c r="E56" s="63">
        <v>0.457094</v>
      </c>
      <c r="F56">
        <v>-0.208957</v>
      </c>
      <c r="G56">
        <v>0.208957</v>
      </c>
      <c r="H56">
        <v>-0.248137</v>
      </c>
      <c r="K56" s="64" t="str">
        <f>_xlfn.FORMULATEXT(C54)</f>
        <v>{=TRANSPOSE(D3:H8)}</v>
      </c>
    </row>
    <row r="57" spans="1:11">
      <c r="B57" s="62" t="s">
        <v>95</v>
      </c>
      <c r="C57" s="63">
        <v>-0.193917</v>
      </c>
      <c r="D57">
        <v>-0.193917</v>
      </c>
      <c r="E57" s="63">
        <v>-0.193917</v>
      </c>
      <c r="F57">
        <v>-0.368495</v>
      </c>
      <c r="G57">
        <v>0.368495</v>
      </c>
      <c r="H57">
        <v>-0.437588</v>
      </c>
    </row>
    <row r="58" spans="1:11">
      <c r="B58" s="62" t="s">
        <v>96</v>
      </c>
      <c r="C58" s="63">
        <v>-0.034379</v>
      </c>
      <c r="D58">
        <v>-0.034379</v>
      </c>
      <c r="E58" s="63">
        <v>-0.034379</v>
      </c>
      <c r="F58">
        <v>0.111957</v>
      </c>
      <c r="G58">
        <v>0.888043</v>
      </c>
      <c r="H58">
        <v>-0.077578</v>
      </c>
    </row>
    <row r="60" spans="1:11">
      <c r="C60">
        <v>320</v>
      </c>
      <c r="E60">
        <v>-248</v>
      </c>
    </row>
    <row r="86" spans="2:32">
      <c r="B86" t="str">
        <f>'7. 节点净发电功率'!C2</f>
        <v>时刻</v>
      </c>
      <c r="C86" t="str">
        <f>'7. 节点净发电功率'!D2</f>
        <v>bus 1</v>
      </c>
      <c r="D86" t="str">
        <f>'7. 节点净发电功率'!E2</f>
        <v>bus 2</v>
      </c>
      <c r="E86" t="str">
        <f>'7. 节点净发电功率'!F2</f>
        <v>bus 3</v>
      </c>
      <c r="F86" t="str">
        <f>'7. 节点净发电功率'!G2</f>
        <v>bus 4</v>
      </c>
      <c r="G86" t="str">
        <f>'7. 节点净发电功率'!H2</f>
        <v>bus 5</v>
      </c>
      <c r="H86" t="str">
        <f>'7. 节点净发电功率'!I2</f>
        <v>bus 6</v>
      </c>
      <c r="I86" t="str">
        <f>'7. 节点净发电功率'!J2</f>
        <v>bus 7</v>
      </c>
      <c r="J86" t="str">
        <f>'7. 节点净发电功率'!K2</f>
        <v>bus 8</v>
      </c>
      <c r="K86" t="str">
        <f>'7. 节点净发电功率'!L2</f>
        <v>bus 9</v>
      </c>
      <c r="L86" t="str">
        <f>'7. 节点净发电功率'!M2</f>
        <v>bus 10</v>
      </c>
      <c r="M86" t="str">
        <f>'7. 节点净发电功率'!N2</f>
        <v>bus 11</v>
      </c>
      <c r="N86" t="str">
        <f>'7. 节点净发电功率'!O2</f>
        <v>bus 12</v>
      </c>
      <c r="O86" t="str">
        <f>'7. 节点净发电功率'!P2</f>
        <v>bus 13</v>
      </c>
      <c r="P86" t="str">
        <f>'7. 节点净发电功率'!Q2</f>
        <v>bus 14</v>
      </c>
      <c r="Q86" t="str">
        <f>'7. 节点净发电功率'!R2</f>
        <v>bus 15</v>
      </c>
      <c r="R86" t="str">
        <f>'7. 节点净发电功率'!S2</f>
        <v>bus 16</v>
      </c>
      <c r="S86" t="str">
        <f>'7. 节点净发电功率'!T2</f>
        <v>bus 17</v>
      </c>
      <c r="T86" t="str">
        <f>'7. 节点净发电功率'!U2</f>
        <v>bus 18</v>
      </c>
      <c r="U86" t="str">
        <f>'7. 节点净发电功率'!V2</f>
        <v>bus 19</v>
      </c>
      <c r="V86" t="str">
        <f>'7. 节点净发电功率'!W2</f>
        <v>bus 20</v>
      </c>
      <c r="W86" t="str">
        <f>'7. 节点净发电功率'!X2</f>
        <v>bus 21</v>
      </c>
      <c r="X86" t="str">
        <f>'7. 节点净发电功率'!Y2</f>
        <v>bus 22</v>
      </c>
      <c r="Y86" t="str">
        <f>'7. 节点净发电功率'!Z2</f>
        <v>bus 23</v>
      </c>
      <c r="Z86" t="str">
        <f>'7. 节点净发电功率'!AA2</f>
        <v>bus 24</v>
      </c>
      <c r="AA86" t="str">
        <f>'7. 节点净发电功率'!AB2</f>
        <v>bus 25</v>
      </c>
      <c r="AB86" t="str">
        <f>'7. 节点净发电功率'!AC2</f>
        <v>bus 26</v>
      </c>
      <c r="AC86" t="str">
        <f>'7. 节点净发电功率'!AD2</f>
        <v>bus 27</v>
      </c>
      <c r="AD86" t="str">
        <f>'7. 节点净发电功率'!AE2</f>
        <v>bus 28</v>
      </c>
      <c r="AE86" t="str">
        <f>'7. 节点净发电功率'!AF2</f>
        <v>bus 29</v>
      </c>
      <c r="AF86" t="str">
        <f>'7. 节点净发电功率'!AG2</f>
        <v>bus 30</v>
      </c>
    </row>
    <row r="87" spans="2:32">
      <c r="B87">
        <f>'7. 节点净发电功率'!C3</f>
        <v>1</v>
      </c>
      <c r="C87">
        <f>'7. 节点净发电功率'!D3</f>
        <v>5548.5</v>
      </c>
      <c r="D87">
        <f>'7. 节点净发电功率'!E3</f>
        <v>-3428.25</v>
      </c>
      <c r="E87">
        <f>'7. 节点净发电功率'!F3</f>
        <v>-1178.25</v>
      </c>
      <c r="F87">
        <f>'7. 节点净发电功率'!G3</f>
        <v>984</v>
      </c>
      <c r="G87">
        <f>'7. 节点净发电功率'!H3</f>
        <v>-1926</v>
      </c>
      <c r="H87">
        <f>'7. 节点净发电功率'!I3</f>
        <v>0</v>
      </c>
      <c r="I87">
        <f>'7. 节点净发电功率'!J3</f>
        <v>0</v>
      </c>
      <c r="J87">
        <f>'7. 节点净发电功率'!K3</f>
        <v>0</v>
      </c>
      <c r="K87">
        <f>'7. 节点净发电功率'!L3</f>
        <v>0</v>
      </c>
      <c r="L87">
        <f>'7. 节点净发电功率'!M3</f>
        <v>0</v>
      </c>
      <c r="M87">
        <f>'7. 节点净发电功率'!N3</f>
        <v>0</v>
      </c>
      <c r="N87">
        <f>'7. 节点净发电功率'!O3</f>
        <v>0</v>
      </c>
      <c r="O87">
        <f>'7. 节点净发电功率'!P3</f>
        <v>0</v>
      </c>
      <c r="P87">
        <f>'7. 节点净发电功率'!Q3</f>
        <v>0</v>
      </c>
      <c r="Q87">
        <f>'7. 节点净发电功率'!R3</f>
        <v>0</v>
      </c>
      <c r="R87">
        <f>'7. 节点净发电功率'!S3</f>
        <v>0</v>
      </c>
      <c r="S87">
        <f>'7. 节点净发电功率'!T3</f>
        <v>0</v>
      </c>
      <c r="T87">
        <f>'7. 节点净发电功率'!U3</f>
        <v>0</v>
      </c>
      <c r="U87">
        <f>'7. 节点净发电功率'!V3</f>
        <v>0</v>
      </c>
      <c r="V87">
        <f>'7. 节点净发电功率'!W3</f>
        <v>0</v>
      </c>
      <c r="W87">
        <f>'7. 节点净发电功率'!X3</f>
        <v>0</v>
      </c>
      <c r="X87">
        <f>'7. 节点净发电功率'!Y3</f>
        <v>0</v>
      </c>
      <c r="Y87">
        <f>'7. 节点净发电功率'!Z3</f>
        <v>0</v>
      </c>
      <c r="Z87">
        <f>'7. 节点净发电功率'!AA3</f>
        <v>0</v>
      </c>
      <c r="AA87">
        <f>'7. 节点净发电功率'!AB3</f>
        <v>0</v>
      </c>
      <c r="AB87">
        <f>'7. 节点净发电功率'!AC3</f>
        <v>0</v>
      </c>
      <c r="AC87">
        <f>'7. 节点净发电功率'!AD3</f>
        <v>0</v>
      </c>
      <c r="AD87">
        <f>'7. 节点净发电功率'!AE3</f>
        <v>0</v>
      </c>
      <c r="AE87">
        <f>'7. 节点净发电功率'!AF3</f>
        <v>0</v>
      </c>
      <c r="AF87">
        <f>'7. 节点净发电功率'!AG3</f>
        <v>0</v>
      </c>
    </row>
    <row r="88" spans="2:32">
      <c r="B88">
        <f>'7. 节点净发电功率'!C4</f>
        <v>2</v>
      </c>
      <c r="C88">
        <f>'7. 节点净发电功率'!D4</f>
        <v>5557.5</v>
      </c>
      <c r="D88">
        <f>'7. 节点净发电功率'!E4</f>
        <v>-3428.25</v>
      </c>
      <c r="E88">
        <f>'7. 节点净发电功率'!F4</f>
        <v>-1178.25</v>
      </c>
      <c r="F88">
        <f>'7. 节点净发电功率'!G4</f>
        <v>966</v>
      </c>
      <c r="G88">
        <f>'7. 节点净发电功率'!H4</f>
        <v>-1917</v>
      </c>
      <c r="H88">
        <f>'7. 节点净发电功率'!I4</f>
        <v>0</v>
      </c>
      <c r="I88">
        <f>'7. 节点净发电功率'!J4</f>
        <v>0</v>
      </c>
      <c r="J88">
        <f>'7. 节点净发电功率'!K4</f>
        <v>0</v>
      </c>
      <c r="K88">
        <f>'7. 节点净发电功率'!L4</f>
        <v>0</v>
      </c>
      <c r="L88">
        <f>'7. 节点净发电功率'!M4</f>
        <v>0</v>
      </c>
      <c r="M88">
        <f>'7. 节点净发电功率'!N4</f>
        <v>0</v>
      </c>
      <c r="N88">
        <f>'7. 节点净发电功率'!O4</f>
        <v>0</v>
      </c>
      <c r="O88">
        <f>'7. 节点净发电功率'!P4</f>
        <v>0</v>
      </c>
      <c r="P88">
        <f>'7. 节点净发电功率'!Q4</f>
        <v>0</v>
      </c>
      <c r="Q88">
        <f>'7. 节点净发电功率'!R4</f>
        <v>0</v>
      </c>
      <c r="R88">
        <f>'7. 节点净发电功率'!S4</f>
        <v>0</v>
      </c>
      <c r="S88">
        <f>'7. 节点净发电功率'!T4</f>
        <v>0</v>
      </c>
      <c r="T88">
        <f>'7. 节点净发电功率'!U4</f>
        <v>0</v>
      </c>
      <c r="U88">
        <f>'7. 节点净发电功率'!V4</f>
        <v>0</v>
      </c>
      <c r="V88">
        <f>'7. 节点净发电功率'!W4</f>
        <v>0</v>
      </c>
      <c r="W88">
        <f>'7. 节点净发电功率'!X4</f>
        <v>0</v>
      </c>
      <c r="X88">
        <f>'7. 节点净发电功率'!Y4</f>
        <v>0</v>
      </c>
      <c r="Y88">
        <f>'7. 节点净发电功率'!Z4</f>
        <v>0</v>
      </c>
      <c r="Z88">
        <f>'7. 节点净发电功率'!AA4</f>
        <v>0</v>
      </c>
      <c r="AA88">
        <f>'7. 节点净发电功率'!AB4</f>
        <v>0</v>
      </c>
      <c r="AB88">
        <f>'7. 节点净发电功率'!AC4</f>
        <v>0</v>
      </c>
      <c r="AC88">
        <f>'7. 节点净发电功率'!AD4</f>
        <v>0</v>
      </c>
      <c r="AD88">
        <f>'7. 节点净发电功率'!AE4</f>
        <v>0</v>
      </c>
      <c r="AE88">
        <f>'7. 节点净发电功率'!AF4</f>
        <v>0</v>
      </c>
      <c r="AF88">
        <f>'7. 节点净发电功率'!AG4</f>
        <v>0</v>
      </c>
    </row>
    <row r="89" spans="2:32">
      <c r="B89">
        <f>'7. 节点净发电功率'!C5</f>
        <v>3</v>
      </c>
      <c r="C89">
        <f>'7. 节点净发电功率'!D5</f>
        <v>5562</v>
      </c>
      <c r="D89">
        <f>'7. 节点净发电功率'!E5</f>
        <v>-3423</v>
      </c>
      <c r="E89">
        <f>'7. 节点净发电功率'!F5</f>
        <v>-1173</v>
      </c>
      <c r="F89">
        <f>'7. 节点净发电功率'!G5</f>
        <v>942</v>
      </c>
      <c r="G89">
        <f>'7. 节点净发电功率'!H5</f>
        <v>-1908</v>
      </c>
      <c r="H89">
        <f>'7. 节点净发电功率'!I5</f>
        <v>0</v>
      </c>
      <c r="I89">
        <f>'7. 节点净发电功率'!J5</f>
        <v>0</v>
      </c>
      <c r="J89">
        <f>'7. 节点净发电功率'!K5</f>
        <v>0</v>
      </c>
      <c r="K89">
        <f>'7. 节点净发电功率'!L5</f>
        <v>0</v>
      </c>
      <c r="L89">
        <f>'7. 节点净发电功率'!M5</f>
        <v>0</v>
      </c>
      <c r="M89">
        <f>'7. 节点净发电功率'!N5</f>
        <v>0</v>
      </c>
      <c r="N89">
        <f>'7. 节点净发电功率'!O5</f>
        <v>0</v>
      </c>
      <c r="O89">
        <f>'7. 节点净发电功率'!P5</f>
        <v>0</v>
      </c>
      <c r="P89">
        <f>'7. 节点净发电功率'!Q5</f>
        <v>0</v>
      </c>
      <c r="Q89">
        <f>'7. 节点净发电功率'!R5</f>
        <v>0</v>
      </c>
      <c r="R89">
        <f>'7. 节点净发电功率'!S5</f>
        <v>0</v>
      </c>
      <c r="S89">
        <f>'7. 节点净发电功率'!T5</f>
        <v>0</v>
      </c>
      <c r="T89">
        <f>'7. 节点净发电功率'!U5</f>
        <v>0</v>
      </c>
      <c r="U89">
        <f>'7. 节点净发电功率'!V5</f>
        <v>0</v>
      </c>
      <c r="V89">
        <f>'7. 节点净发电功率'!W5</f>
        <v>0</v>
      </c>
      <c r="W89">
        <f>'7. 节点净发电功率'!X5</f>
        <v>0</v>
      </c>
      <c r="X89">
        <f>'7. 节点净发电功率'!Y5</f>
        <v>0</v>
      </c>
      <c r="Y89">
        <f>'7. 节点净发电功率'!Z5</f>
        <v>0</v>
      </c>
      <c r="Z89">
        <f>'7. 节点净发电功率'!AA5</f>
        <v>0</v>
      </c>
      <c r="AA89">
        <f>'7. 节点净发电功率'!AB5</f>
        <v>0</v>
      </c>
      <c r="AB89">
        <f>'7. 节点净发电功率'!AC5</f>
        <v>0</v>
      </c>
      <c r="AC89">
        <f>'7. 节点净发电功率'!AD5</f>
        <v>0</v>
      </c>
      <c r="AD89">
        <f>'7. 节点净发电功率'!AE5</f>
        <v>0</v>
      </c>
      <c r="AE89">
        <f>'7. 节点净发电功率'!AF5</f>
        <v>0</v>
      </c>
      <c r="AF89">
        <f>'7. 节点净发电功率'!AG5</f>
        <v>0</v>
      </c>
    </row>
    <row r="90" spans="2:32">
      <c r="B90">
        <f>'7. 节点净发电功率'!C6</f>
        <v>4</v>
      </c>
      <c r="C90">
        <f>'7. 节点净发电功率'!D6</f>
        <v>5569.5</v>
      </c>
      <c r="D90">
        <f>'7. 节点净发电功率'!E6</f>
        <v>-3417.75</v>
      </c>
      <c r="E90">
        <f>'7. 节点净发电功率'!F6</f>
        <v>-1167.75</v>
      </c>
      <c r="F90">
        <f>'7. 节点净发电功率'!G6</f>
        <v>918</v>
      </c>
      <c r="G90">
        <f>'7. 节点净发电功率'!H6</f>
        <v>-1902</v>
      </c>
      <c r="H90">
        <f>'7. 节点净发电功率'!I6</f>
        <v>0</v>
      </c>
      <c r="I90">
        <f>'7. 节点净发电功率'!J6</f>
        <v>0</v>
      </c>
      <c r="J90">
        <f>'7. 节点净发电功率'!K6</f>
        <v>0</v>
      </c>
      <c r="K90">
        <f>'7. 节点净发电功率'!L6</f>
        <v>0</v>
      </c>
      <c r="L90">
        <f>'7. 节点净发电功率'!M6</f>
        <v>0</v>
      </c>
      <c r="M90">
        <f>'7. 节点净发电功率'!N6</f>
        <v>0</v>
      </c>
      <c r="N90">
        <f>'7. 节点净发电功率'!O6</f>
        <v>0</v>
      </c>
      <c r="O90">
        <f>'7. 节点净发电功率'!P6</f>
        <v>0</v>
      </c>
      <c r="P90">
        <f>'7. 节点净发电功率'!Q6</f>
        <v>0</v>
      </c>
      <c r="Q90">
        <f>'7. 节点净发电功率'!R6</f>
        <v>0</v>
      </c>
      <c r="R90">
        <f>'7. 节点净发电功率'!S6</f>
        <v>0</v>
      </c>
      <c r="S90">
        <f>'7. 节点净发电功率'!T6</f>
        <v>0</v>
      </c>
      <c r="T90">
        <f>'7. 节点净发电功率'!U6</f>
        <v>0</v>
      </c>
      <c r="U90">
        <f>'7. 节点净发电功率'!V6</f>
        <v>0</v>
      </c>
      <c r="V90">
        <f>'7. 节点净发电功率'!W6</f>
        <v>0</v>
      </c>
      <c r="W90">
        <f>'7. 节点净发电功率'!X6</f>
        <v>0</v>
      </c>
      <c r="X90">
        <f>'7. 节点净发电功率'!Y6</f>
        <v>0</v>
      </c>
      <c r="Y90">
        <f>'7. 节点净发电功率'!Z6</f>
        <v>0</v>
      </c>
      <c r="Z90">
        <f>'7. 节点净发电功率'!AA6</f>
        <v>0</v>
      </c>
      <c r="AA90">
        <f>'7. 节点净发电功率'!AB6</f>
        <v>0</v>
      </c>
      <c r="AB90">
        <f>'7. 节点净发电功率'!AC6</f>
        <v>0</v>
      </c>
      <c r="AC90">
        <f>'7. 节点净发电功率'!AD6</f>
        <v>0</v>
      </c>
      <c r="AD90">
        <f>'7. 节点净发电功率'!AE6</f>
        <v>0</v>
      </c>
      <c r="AE90">
        <f>'7. 节点净发电功率'!AF6</f>
        <v>0</v>
      </c>
      <c r="AF90">
        <f>'7. 节点净发电功率'!AG6</f>
        <v>0</v>
      </c>
    </row>
    <row r="91" spans="2:32">
      <c r="B91">
        <f>'7. 节点净发电功率'!C7</f>
        <v>5</v>
      </c>
      <c r="C91">
        <f>'7. 节点净发电功率'!D7</f>
        <v>5623.5</v>
      </c>
      <c r="D91">
        <f>'7. 节点净发电功率'!E7</f>
        <v>-3428.25</v>
      </c>
      <c r="E91">
        <f>'7. 节点净发电功率'!F7</f>
        <v>-1178.25</v>
      </c>
      <c r="F91">
        <f>'7. 节点净发电功率'!G7</f>
        <v>894</v>
      </c>
      <c r="G91">
        <f>'7. 节点净发电功率'!H7</f>
        <v>-1911</v>
      </c>
      <c r="H91">
        <f>'7. 节点净发电功率'!I7</f>
        <v>0</v>
      </c>
      <c r="I91">
        <f>'7. 节点净发电功率'!J7</f>
        <v>0</v>
      </c>
      <c r="J91">
        <f>'7. 节点净发电功率'!K7</f>
        <v>0</v>
      </c>
      <c r="K91">
        <f>'7. 节点净发电功率'!L7</f>
        <v>0</v>
      </c>
      <c r="L91">
        <f>'7. 节点净发电功率'!M7</f>
        <v>0</v>
      </c>
      <c r="M91">
        <f>'7. 节点净发电功率'!N7</f>
        <v>0</v>
      </c>
      <c r="N91">
        <f>'7. 节点净发电功率'!O7</f>
        <v>0</v>
      </c>
      <c r="O91">
        <f>'7. 节点净发电功率'!P7</f>
        <v>0</v>
      </c>
      <c r="P91">
        <f>'7. 节点净发电功率'!Q7</f>
        <v>0</v>
      </c>
      <c r="Q91">
        <f>'7. 节点净发电功率'!R7</f>
        <v>0</v>
      </c>
      <c r="R91">
        <f>'7. 节点净发电功率'!S7</f>
        <v>0</v>
      </c>
      <c r="S91">
        <f>'7. 节点净发电功率'!T7</f>
        <v>0</v>
      </c>
      <c r="T91">
        <f>'7. 节点净发电功率'!U7</f>
        <v>0</v>
      </c>
      <c r="U91">
        <f>'7. 节点净发电功率'!V7</f>
        <v>0</v>
      </c>
      <c r="V91">
        <f>'7. 节点净发电功率'!W7</f>
        <v>0</v>
      </c>
      <c r="W91">
        <f>'7. 节点净发电功率'!X7</f>
        <v>0</v>
      </c>
      <c r="X91">
        <f>'7. 节点净发电功率'!Y7</f>
        <v>0</v>
      </c>
      <c r="Y91">
        <f>'7. 节点净发电功率'!Z7</f>
        <v>0</v>
      </c>
      <c r="Z91">
        <f>'7. 节点净发电功率'!AA7</f>
        <v>0</v>
      </c>
      <c r="AA91">
        <f>'7. 节点净发电功率'!AB7</f>
        <v>0</v>
      </c>
      <c r="AB91">
        <f>'7. 节点净发电功率'!AC7</f>
        <v>0</v>
      </c>
      <c r="AC91">
        <f>'7. 节点净发电功率'!AD7</f>
        <v>0</v>
      </c>
      <c r="AD91">
        <f>'7. 节点净发电功率'!AE7</f>
        <v>0</v>
      </c>
      <c r="AE91">
        <f>'7. 节点净发电功率'!AF7</f>
        <v>0</v>
      </c>
      <c r="AF91">
        <f>'7. 节点净发电功率'!AG7</f>
        <v>0</v>
      </c>
    </row>
    <row r="92" spans="2:32">
      <c r="B92">
        <f>'7. 节点净发电功率'!C8</f>
        <v>6</v>
      </c>
      <c r="C92">
        <f>'7. 节点净发电功率'!D8</f>
        <v>5698.5</v>
      </c>
      <c r="D92">
        <f>'7. 节点净发电功率'!E8</f>
        <v>-3449.25</v>
      </c>
      <c r="E92">
        <f>'7. 节点净发电功率'!F8</f>
        <v>-1199.25</v>
      </c>
      <c r="F92">
        <f>'7. 节点净发电功率'!G8</f>
        <v>885</v>
      </c>
      <c r="G92">
        <f>'7. 节点净发电功率'!H8</f>
        <v>-1935</v>
      </c>
      <c r="H92">
        <f>'7. 节点净发电功率'!I8</f>
        <v>0</v>
      </c>
      <c r="I92">
        <f>'7. 节点净发电功率'!J8</f>
        <v>0</v>
      </c>
      <c r="J92">
        <f>'7. 节点净发电功率'!K8</f>
        <v>0</v>
      </c>
      <c r="K92">
        <f>'7. 节点净发电功率'!L8</f>
        <v>0</v>
      </c>
      <c r="L92">
        <f>'7. 节点净发电功率'!M8</f>
        <v>0</v>
      </c>
      <c r="M92">
        <f>'7. 节点净发电功率'!N8</f>
        <v>0</v>
      </c>
      <c r="N92">
        <f>'7. 节点净发电功率'!O8</f>
        <v>0</v>
      </c>
      <c r="O92">
        <f>'7. 节点净发电功率'!P8</f>
        <v>0</v>
      </c>
      <c r="P92">
        <f>'7. 节点净发电功率'!Q8</f>
        <v>0</v>
      </c>
      <c r="Q92">
        <f>'7. 节点净发电功率'!R8</f>
        <v>0</v>
      </c>
      <c r="R92">
        <f>'7. 节点净发电功率'!S8</f>
        <v>0</v>
      </c>
      <c r="S92">
        <f>'7. 节点净发电功率'!T8</f>
        <v>0</v>
      </c>
      <c r="T92">
        <f>'7. 节点净发电功率'!U8</f>
        <v>0</v>
      </c>
      <c r="U92">
        <f>'7. 节点净发电功率'!V8</f>
        <v>0</v>
      </c>
      <c r="V92">
        <f>'7. 节点净发电功率'!W8</f>
        <v>0</v>
      </c>
      <c r="W92">
        <f>'7. 节点净发电功率'!X8</f>
        <v>0</v>
      </c>
      <c r="X92">
        <f>'7. 节点净发电功率'!Y8</f>
        <v>0</v>
      </c>
      <c r="Y92">
        <f>'7. 节点净发电功率'!Z8</f>
        <v>0</v>
      </c>
      <c r="Z92">
        <f>'7. 节点净发电功率'!AA8</f>
        <v>0</v>
      </c>
      <c r="AA92">
        <f>'7. 节点净发电功率'!AB8</f>
        <v>0</v>
      </c>
      <c r="AB92">
        <f>'7. 节点净发电功率'!AC8</f>
        <v>0</v>
      </c>
      <c r="AC92">
        <f>'7. 节点净发电功率'!AD8</f>
        <v>0</v>
      </c>
      <c r="AD92">
        <f>'7. 节点净发电功率'!AE8</f>
        <v>0</v>
      </c>
      <c r="AE92">
        <f>'7. 节点净发电功率'!AF8</f>
        <v>0</v>
      </c>
      <c r="AF92">
        <f>'7. 节点净发电功率'!AG8</f>
        <v>0</v>
      </c>
    </row>
    <row r="93" spans="2:32">
      <c r="B93">
        <f>'7. 节点净发电功率'!C9</f>
        <v>7</v>
      </c>
      <c r="C93">
        <f>'7. 节点净发电功率'!D9</f>
        <v>5760</v>
      </c>
      <c r="D93">
        <f>'7. 节点净发电功率'!E9</f>
        <v>-3475.5</v>
      </c>
      <c r="E93">
        <f>'7. 节点净发电功率'!F9</f>
        <v>-1225.5</v>
      </c>
      <c r="F93">
        <f>'7. 节点净发电功率'!G9</f>
        <v>906</v>
      </c>
      <c r="G93">
        <f>'7. 节点净发电功率'!H9</f>
        <v>-1965</v>
      </c>
      <c r="H93">
        <f>'7. 节点净发电功率'!I9</f>
        <v>0</v>
      </c>
      <c r="I93">
        <f>'7. 节点净发电功率'!J9</f>
        <v>0</v>
      </c>
      <c r="J93">
        <f>'7. 节点净发电功率'!K9</f>
        <v>0</v>
      </c>
      <c r="K93">
        <f>'7. 节点净发电功率'!L9</f>
        <v>0</v>
      </c>
      <c r="L93">
        <f>'7. 节点净发电功率'!M9</f>
        <v>0</v>
      </c>
      <c r="M93">
        <f>'7. 节点净发电功率'!N9</f>
        <v>0</v>
      </c>
      <c r="N93">
        <f>'7. 节点净发电功率'!O9</f>
        <v>0</v>
      </c>
      <c r="O93">
        <f>'7. 节点净发电功率'!P9</f>
        <v>0</v>
      </c>
      <c r="P93">
        <f>'7. 节点净发电功率'!Q9</f>
        <v>0</v>
      </c>
      <c r="Q93">
        <f>'7. 节点净发电功率'!R9</f>
        <v>0</v>
      </c>
      <c r="R93">
        <f>'7. 节点净发电功率'!S9</f>
        <v>0</v>
      </c>
      <c r="S93">
        <f>'7. 节点净发电功率'!T9</f>
        <v>0</v>
      </c>
      <c r="T93">
        <f>'7. 节点净发电功率'!U9</f>
        <v>0</v>
      </c>
      <c r="U93">
        <f>'7. 节点净发电功率'!V9</f>
        <v>0</v>
      </c>
      <c r="V93">
        <f>'7. 节点净发电功率'!W9</f>
        <v>0</v>
      </c>
      <c r="W93">
        <f>'7. 节点净发电功率'!X9</f>
        <v>0</v>
      </c>
      <c r="X93">
        <f>'7. 节点净发电功率'!Y9</f>
        <v>0</v>
      </c>
      <c r="Y93">
        <f>'7. 节点净发电功率'!Z9</f>
        <v>0</v>
      </c>
      <c r="Z93">
        <f>'7. 节点净发电功率'!AA9</f>
        <v>0</v>
      </c>
      <c r="AA93">
        <f>'7. 节点净发电功率'!AB9</f>
        <v>0</v>
      </c>
      <c r="AB93">
        <f>'7. 节点净发电功率'!AC9</f>
        <v>0</v>
      </c>
      <c r="AC93">
        <f>'7. 节点净发电功率'!AD9</f>
        <v>0</v>
      </c>
      <c r="AD93">
        <f>'7. 节点净发电功率'!AE9</f>
        <v>0</v>
      </c>
      <c r="AE93">
        <f>'7. 节点净发电功率'!AF9</f>
        <v>0</v>
      </c>
      <c r="AF93">
        <f>'7. 节点净发电功率'!AG9</f>
        <v>0</v>
      </c>
    </row>
    <row r="94" spans="2:32">
      <c r="B94">
        <f>'7. 节点净发电功率'!C10</f>
        <v>8</v>
      </c>
      <c r="C94">
        <f>'7. 节点净发电功率'!D10</f>
        <v>5752.5</v>
      </c>
      <c r="D94">
        <f>'7. 节点净发电功率'!E10</f>
        <v>-3491.25</v>
      </c>
      <c r="E94">
        <f>'7. 节点净发电功率'!F10</f>
        <v>-1241.25</v>
      </c>
      <c r="F94">
        <f>'7. 节点净发电功率'!G10</f>
        <v>966</v>
      </c>
      <c r="G94">
        <f>'7. 节点净发电功率'!H10</f>
        <v>-1986</v>
      </c>
      <c r="H94">
        <f>'7. 节点净发电功率'!I10</f>
        <v>0</v>
      </c>
      <c r="I94">
        <f>'7. 节点净发电功率'!J10</f>
        <v>0</v>
      </c>
      <c r="J94">
        <f>'7. 节点净发电功率'!K10</f>
        <v>0</v>
      </c>
      <c r="K94">
        <f>'7. 节点净发电功率'!L10</f>
        <v>0</v>
      </c>
      <c r="L94">
        <f>'7. 节点净发电功率'!M10</f>
        <v>0</v>
      </c>
      <c r="M94">
        <f>'7. 节点净发电功率'!N10</f>
        <v>0</v>
      </c>
      <c r="N94">
        <f>'7. 节点净发电功率'!O10</f>
        <v>0</v>
      </c>
      <c r="O94">
        <f>'7. 节点净发电功率'!P10</f>
        <v>0</v>
      </c>
      <c r="P94">
        <f>'7. 节点净发电功率'!Q10</f>
        <v>0</v>
      </c>
      <c r="Q94">
        <f>'7. 节点净发电功率'!R10</f>
        <v>0</v>
      </c>
      <c r="R94">
        <f>'7. 节点净发电功率'!S10</f>
        <v>0</v>
      </c>
      <c r="S94">
        <f>'7. 节点净发电功率'!T10</f>
        <v>0</v>
      </c>
      <c r="T94">
        <f>'7. 节点净发电功率'!U10</f>
        <v>0</v>
      </c>
      <c r="U94">
        <f>'7. 节点净发电功率'!V10</f>
        <v>0</v>
      </c>
      <c r="V94">
        <f>'7. 节点净发电功率'!W10</f>
        <v>0</v>
      </c>
      <c r="W94">
        <f>'7. 节点净发电功率'!X10</f>
        <v>0</v>
      </c>
      <c r="X94">
        <f>'7. 节点净发电功率'!Y10</f>
        <v>0</v>
      </c>
      <c r="Y94">
        <f>'7. 节点净发电功率'!Z10</f>
        <v>0</v>
      </c>
      <c r="Z94">
        <f>'7. 节点净发电功率'!AA10</f>
        <v>0</v>
      </c>
      <c r="AA94">
        <f>'7. 节点净发电功率'!AB10</f>
        <v>0</v>
      </c>
      <c r="AB94">
        <f>'7. 节点净发电功率'!AC10</f>
        <v>0</v>
      </c>
      <c r="AC94">
        <f>'7. 节点净发电功率'!AD10</f>
        <v>0</v>
      </c>
      <c r="AD94">
        <f>'7. 节点净发电功率'!AE10</f>
        <v>0</v>
      </c>
      <c r="AE94">
        <f>'7. 节点净发电功率'!AF10</f>
        <v>0</v>
      </c>
      <c r="AF94">
        <f>'7. 节点净发电功率'!AG10</f>
        <v>0</v>
      </c>
    </row>
    <row r="95" spans="2:32">
      <c r="B95">
        <f>'7. 节点净发电功率'!C11</f>
        <v>9</v>
      </c>
      <c r="C95">
        <f>'7. 节点净发电功率'!D11</f>
        <v>5692.5</v>
      </c>
      <c r="D95">
        <f>'7. 节点净发电功率'!E11</f>
        <v>-3501.75</v>
      </c>
      <c r="E95">
        <f>'7. 节点净发电功率'!F11</f>
        <v>-1251.75</v>
      </c>
      <c r="F95">
        <f>'7. 节点净发电功率'!G11</f>
        <v>1059</v>
      </c>
      <c r="G95">
        <f>'7. 节点净发电功率'!H11</f>
        <v>-1998</v>
      </c>
      <c r="H95">
        <f>'7. 节点净发电功率'!I11</f>
        <v>0</v>
      </c>
      <c r="I95">
        <f>'7. 节点净发电功率'!J11</f>
        <v>0</v>
      </c>
      <c r="J95">
        <f>'7. 节点净发电功率'!K11</f>
        <v>0</v>
      </c>
      <c r="K95">
        <f>'7. 节点净发电功率'!L11</f>
        <v>0</v>
      </c>
      <c r="L95">
        <f>'7. 节点净发电功率'!M11</f>
        <v>0</v>
      </c>
      <c r="M95">
        <f>'7. 节点净发电功率'!N11</f>
        <v>0</v>
      </c>
      <c r="N95">
        <f>'7. 节点净发电功率'!O11</f>
        <v>0</v>
      </c>
      <c r="O95">
        <f>'7. 节点净发电功率'!P11</f>
        <v>0</v>
      </c>
      <c r="P95">
        <f>'7. 节点净发电功率'!Q11</f>
        <v>0</v>
      </c>
      <c r="Q95">
        <f>'7. 节点净发电功率'!R11</f>
        <v>0</v>
      </c>
      <c r="R95">
        <f>'7. 节点净发电功率'!S11</f>
        <v>0</v>
      </c>
      <c r="S95">
        <f>'7. 节点净发电功率'!T11</f>
        <v>0</v>
      </c>
      <c r="T95">
        <f>'7. 节点净发电功率'!U11</f>
        <v>0</v>
      </c>
      <c r="U95">
        <f>'7. 节点净发电功率'!V11</f>
        <v>0</v>
      </c>
      <c r="V95">
        <f>'7. 节点净发电功率'!W11</f>
        <v>0</v>
      </c>
      <c r="W95">
        <f>'7. 节点净发电功率'!X11</f>
        <v>0</v>
      </c>
      <c r="X95">
        <f>'7. 节点净发电功率'!Y11</f>
        <v>0</v>
      </c>
      <c r="Y95">
        <f>'7. 节点净发电功率'!Z11</f>
        <v>0</v>
      </c>
      <c r="Z95">
        <f>'7. 节点净发电功率'!AA11</f>
        <v>0</v>
      </c>
      <c r="AA95">
        <f>'7. 节点净发电功率'!AB11</f>
        <v>0</v>
      </c>
      <c r="AB95">
        <f>'7. 节点净发电功率'!AC11</f>
        <v>0</v>
      </c>
      <c r="AC95">
        <f>'7. 节点净发电功率'!AD11</f>
        <v>0</v>
      </c>
      <c r="AD95">
        <f>'7. 节点净发电功率'!AE11</f>
        <v>0</v>
      </c>
      <c r="AE95">
        <f>'7. 节点净发电功率'!AF11</f>
        <v>0</v>
      </c>
      <c r="AF95">
        <f>'7. 节点净发电功率'!AG11</f>
        <v>0</v>
      </c>
    </row>
    <row r="96" spans="2:32">
      <c r="B96">
        <f>'7. 节点净发电功率'!C12</f>
        <v>10</v>
      </c>
      <c r="C96">
        <f>'7. 节点净发电功率'!D12</f>
        <v>5611.5</v>
      </c>
      <c r="D96">
        <f>'7. 节点净发电功率'!E12</f>
        <v>-3512.25</v>
      </c>
      <c r="E96">
        <f>'7. 节点净发电功率'!F12</f>
        <v>-1262.25</v>
      </c>
      <c r="F96">
        <f>'7. 节点净发电功率'!G12</f>
        <v>1170</v>
      </c>
      <c r="G96">
        <f>'7. 节点净发电功率'!H12</f>
        <v>-2007</v>
      </c>
      <c r="H96">
        <f>'7. 节点净发电功率'!I12</f>
        <v>0</v>
      </c>
      <c r="I96">
        <f>'7. 节点净发电功率'!J12</f>
        <v>0</v>
      </c>
      <c r="J96">
        <f>'7. 节点净发电功率'!K12</f>
        <v>0</v>
      </c>
      <c r="K96">
        <f>'7. 节点净发电功率'!L12</f>
        <v>0</v>
      </c>
      <c r="L96">
        <f>'7. 节点净发电功率'!M12</f>
        <v>0</v>
      </c>
      <c r="M96">
        <f>'7. 节点净发电功率'!N12</f>
        <v>0</v>
      </c>
      <c r="N96">
        <f>'7. 节点净发电功率'!O12</f>
        <v>0</v>
      </c>
      <c r="O96">
        <f>'7. 节点净发电功率'!P12</f>
        <v>0</v>
      </c>
      <c r="P96">
        <f>'7. 节点净发电功率'!Q12</f>
        <v>0</v>
      </c>
      <c r="Q96">
        <f>'7. 节点净发电功率'!R12</f>
        <v>0</v>
      </c>
      <c r="R96">
        <f>'7. 节点净发电功率'!S12</f>
        <v>0</v>
      </c>
      <c r="S96">
        <f>'7. 节点净发电功率'!T12</f>
        <v>0</v>
      </c>
      <c r="T96">
        <f>'7. 节点净发电功率'!U12</f>
        <v>0</v>
      </c>
      <c r="U96">
        <f>'7. 节点净发电功率'!V12</f>
        <v>0</v>
      </c>
      <c r="V96">
        <f>'7. 节点净发电功率'!W12</f>
        <v>0</v>
      </c>
      <c r="W96">
        <f>'7. 节点净发电功率'!X12</f>
        <v>0</v>
      </c>
      <c r="X96">
        <f>'7. 节点净发电功率'!Y12</f>
        <v>0</v>
      </c>
      <c r="Y96">
        <f>'7. 节点净发电功率'!Z12</f>
        <v>0</v>
      </c>
      <c r="Z96">
        <f>'7. 节点净发电功率'!AA12</f>
        <v>0</v>
      </c>
      <c r="AA96">
        <f>'7. 节点净发电功率'!AB12</f>
        <v>0</v>
      </c>
      <c r="AB96">
        <f>'7. 节点净发电功率'!AC12</f>
        <v>0</v>
      </c>
      <c r="AC96">
        <f>'7. 节点净发电功率'!AD12</f>
        <v>0</v>
      </c>
      <c r="AD96">
        <f>'7. 节点净发电功率'!AE12</f>
        <v>0</v>
      </c>
      <c r="AE96">
        <f>'7. 节点净发电功率'!AF12</f>
        <v>0</v>
      </c>
      <c r="AF96">
        <f>'7. 节点净发电功率'!AG12</f>
        <v>0</v>
      </c>
    </row>
    <row r="97" spans="2:32">
      <c r="B97">
        <f>'7. 节点净发电功率'!C13</f>
        <v>11</v>
      </c>
      <c r="C97">
        <f>'7. 节点净发电功率'!D13</f>
        <v>5493</v>
      </c>
      <c r="D97">
        <f>'7. 节点净发电功率'!E13</f>
        <v>-3507</v>
      </c>
      <c r="E97">
        <f>'7. 节点净发电功率'!F13</f>
        <v>-1257</v>
      </c>
      <c r="F97">
        <f>'7. 节点净发电功率'!G13</f>
        <v>1275</v>
      </c>
      <c r="G97">
        <f>'7. 节点净发电功率'!H13</f>
        <v>-2004</v>
      </c>
      <c r="H97">
        <f>'7. 节点净发电功率'!I13</f>
        <v>0</v>
      </c>
      <c r="I97">
        <f>'7. 节点净发电功率'!J13</f>
        <v>0</v>
      </c>
      <c r="J97">
        <f>'7. 节点净发电功率'!K13</f>
        <v>0</v>
      </c>
      <c r="K97">
        <f>'7. 节点净发电功率'!L13</f>
        <v>0</v>
      </c>
      <c r="L97">
        <f>'7. 节点净发电功率'!M13</f>
        <v>0</v>
      </c>
      <c r="M97">
        <f>'7. 节点净发电功率'!N13</f>
        <v>0</v>
      </c>
      <c r="N97">
        <f>'7. 节点净发电功率'!O13</f>
        <v>0</v>
      </c>
      <c r="O97">
        <f>'7. 节点净发电功率'!P13</f>
        <v>0</v>
      </c>
      <c r="P97">
        <f>'7. 节点净发电功率'!Q13</f>
        <v>0</v>
      </c>
      <c r="Q97">
        <f>'7. 节点净发电功率'!R13</f>
        <v>0</v>
      </c>
      <c r="R97">
        <f>'7. 节点净发电功率'!S13</f>
        <v>0</v>
      </c>
      <c r="S97">
        <f>'7. 节点净发电功率'!T13</f>
        <v>0</v>
      </c>
      <c r="T97">
        <f>'7. 节点净发电功率'!U13</f>
        <v>0</v>
      </c>
      <c r="U97">
        <f>'7. 节点净发电功率'!V13</f>
        <v>0</v>
      </c>
      <c r="V97">
        <f>'7. 节点净发电功率'!W13</f>
        <v>0</v>
      </c>
      <c r="W97">
        <f>'7. 节点净发电功率'!X13</f>
        <v>0</v>
      </c>
      <c r="X97">
        <f>'7. 节点净发电功率'!Y13</f>
        <v>0</v>
      </c>
      <c r="Y97">
        <f>'7. 节点净发电功率'!Z13</f>
        <v>0</v>
      </c>
      <c r="Z97">
        <f>'7. 节点净发电功率'!AA13</f>
        <v>0</v>
      </c>
      <c r="AA97">
        <f>'7. 节点净发电功率'!AB13</f>
        <v>0</v>
      </c>
      <c r="AB97">
        <f>'7. 节点净发电功率'!AC13</f>
        <v>0</v>
      </c>
      <c r="AC97">
        <f>'7. 节点净发电功率'!AD13</f>
        <v>0</v>
      </c>
      <c r="AD97">
        <f>'7. 节点净发电功率'!AE13</f>
        <v>0</v>
      </c>
      <c r="AE97">
        <f>'7. 节点净发电功率'!AF13</f>
        <v>0</v>
      </c>
      <c r="AF97">
        <f>'7. 节点净发电功率'!AG13</f>
        <v>0</v>
      </c>
    </row>
    <row r="98" spans="2:32">
      <c r="B98">
        <f>'7. 节点净发电功率'!C14</f>
        <v>12</v>
      </c>
      <c r="C98">
        <f>'7. 节点净发电功率'!D14</f>
        <v>5374.5</v>
      </c>
      <c r="D98">
        <f>'7. 节点净发电功率'!E14</f>
        <v>-3491.25</v>
      </c>
      <c r="E98">
        <f>'7. 节点净发电功率'!F14</f>
        <v>-1241.25</v>
      </c>
      <c r="F98">
        <f>'7. 节点净发电功率'!G14</f>
        <v>1350</v>
      </c>
      <c r="G98">
        <f>'7. 节点净发电功率'!H14</f>
        <v>-1992</v>
      </c>
      <c r="H98">
        <f>'7. 节点净发电功率'!I14</f>
        <v>0</v>
      </c>
      <c r="I98">
        <f>'7. 节点净发电功率'!J14</f>
        <v>0</v>
      </c>
      <c r="J98">
        <f>'7. 节点净发电功率'!K14</f>
        <v>0</v>
      </c>
      <c r="K98">
        <f>'7. 节点净发电功率'!L14</f>
        <v>0</v>
      </c>
      <c r="L98">
        <f>'7. 节点净发电功率'!M14</f>
        <v>0</v>
      </c>
      <c r="M98">
        <f>'7. 节点净发电功率'!N14</f>
        <v>0</v>
      </c>
      <c r="N98">
        <f>'7. 节点净发电功率'!O14</f>
        <v>0</v>
      </c>
      <c r="O98">
        <f>'7. 节点净发电功率'!P14</f>
        <v>0</v>
      </c>
      <c r="P98">
        <f>'7. 节点净发电功率'!Q14</f>
        <v>0</v>
      </c>
      <c r="Q98">
        <f>'7. 节点净发电功率'!R14</f>
        <v>0</v>
      </c>
      <c r="R98">
        <f>'7. 节点净发电功率'!S14</f>
        <v>0</v>
      </c>
      <c r="S98">
        <f>'7. 节点净发电功率'!T14</f>
        <v>0</v>
      </c>
      <c r="T98">
        <f>'7. 节点净发电功率'!U14</f>
        <v>0</v>
      </c>
      <c r="U98">
        <f>'7. 节点净发电功率'!V14</f>
        <v>0</v>
      </c>
      <c r="V98">
        <f>'7. 节点净发电功率'!W14</f>
        <v>0</v>
      </c>
      <c r="W98">
        <f>'7. 节点净发电功率'!X14</f>
        <v>0</v>
      </c>
      <c r="X98">
        <f>'7. 节点净发电功率'!Y14</f>
        <v>0</v>
      </c>
      <c r="Y98">
        <f>'7. 节点净发电功率'!Z14</f>
        <v>0</v>
      </c>
      <c r="Z98">
        <f>'7. 节点净发电功率'!AA14</f>
        <v>0</v>
      </c>
      <c r="AA98">
        <f>'7. 节点净发电功率'!AB14</f>
        <v>0</v>
      </c>
      <c r="AB98">
        <f>'7. 节点净发电功率'!AC14</f>
        <v>0</v>
      </c>
      <c r="AC98">
        <f>'7. 节点净发电功率'!AD14</f>
        <v>0</v>
      </c>
      <c r="AD98">
        <f>'7. 节点净发电功率'!AE14</f>
        <v>0</v>
      </c>
      <c r="AE98">
        <f>'7. 节点净发电功率'!AF14</f>
        <v>0</v>
      </c>
      <c r="AF98">
        <f>'7. 节点净发电功率'!AG14</f>
        <v>0</v>
      </c>
    </row>
    <row r="99" spans="2:32">
      <c r="B99">
        <f>'7. 节点净发电功率'!C15</f>
        <v>13</v>
      </c>
      <c r="C99">
        <f>'7. 节点净发电功率'!D15</f>
        <v>5254.5</v>
      </c>
      <c r="D99">
        <f>'7. 节点净发电功率'!E15</f>
        <v>-3459.75</v>
      </c>
      <c r="E99">
        <f>'7. 节点净发电功率'!F15</f>
        <v>-1209.75</v>
      </c>
      <c r="F99">
        <f>'7. 节点净发电功率'!G15</f>
        <v>1392</v>
      </c>
      <c r="G99">
        <f>'7. 节点净发电功率'!H15</f>
        <v>-1977</v>
      </c>
      <c r="H99">
        <f>'7. 节点净发电功率'!I15</f>
        <v>0</v>
      </c>
      <c r="I99">
        <f>'7. 节点净发电功率'!J15</f>
        <v>0</v>
      </c>
      <c r="J99">
        <f>'7. 节点净发电功率'!K15</f>
        <v>0</v>
      </c>
      <c r="K99">
        <f>'7. 节点净发电功率'!L15</f>
        <v>0</v>
      </c>
      <c r="L99">
        <f>'7. 节点净发电功率'!M15</f>
        <v>0</v>
      </c>
      <c r="M99">
        <f>'7. 节点净发电功率'!N15</f>
        <v>0</v>
      </c>
      <c r="N99">
        <f>'7. 节点净发电功率'!O15</f>
        <v>0</v>
      </c>
      <c r="O99">
        <f>'7. 节点净发电功率'!P15</f>
        <v>0</v>
      </c>
      <c r="P99">
        <f>'7. 节点净发电功率'!Q15</f>
        <v>0</v>
      </c>
      <c r="Q99">
        <f>'7. 节点净发电功率'!R15</f>
        <v>0</v>
      </c>
      <c r="R99">
        <f>'7. 节点净发电功率'!S15</f>
        <v>0</v>
      </c>
      <c r="S99">
        <f>'7. 节点净发电功率'!T15</f>
        <v>0</v>
      </c>
      <c r="T99">
        <f>'7. 节点净发电功率'!U15</f>
        <v>0</v>
      </c>
      <c r="U99">
        <f>'7. 节点净发电功率'!V15</f>
        <v>0</v>
      </c>
      <c r="V99">
        <f>'7. 节点净发电功率'!W15</f>
        <v>0</v>
      </c>
      <c r="W99">
        <f>'7. 节点净发电功率'!X15</f>
        <v>0</v>
      </c>
      <c r="X99">
        <f>'7. 节点净发电功率'!Y15</f>
        <v>0</v>
      </c>
      <c r="Y99">
        <f>'7. 节点净发电功率'!Z15</f>
        <v>0</v>
      </c>
      <c r="Z99">
        <f>'7. 节点净发电功率'!AA15</f>
        <v>0</v>
      </c>
      <c r="AA99">
        <f>'7. 节点净发电功率'!AB15</f>
        <v>0</v>
      </c>
      <c r="AB99">
        <f>'7. 节点净发电功率'!AC15</f>
        <v>0</v>
      </c>
      <c r="AC99">
        <f>'7. 节点净发电功率'!AD15</f>
        <v>0</v>
      </c>
      <c r="AD99">
        <f>'7. 节点净发电功率'!AE15</f>
        <v>0</v>
      </c>
      <c r="AE99">
        <f>'7. 节点净发电功率'!AF15</f>
        <v>0</v>
      </c>
      <c r="AF99">
        <f>'7. 节点净发电功率'!AG15</f>
        <v>0</v>
      </c>
    </row>
    <row r="100" spans="2:32">
      <c r="B100">
        <f>'7. 节点净发电功率'!C16</f>
        <v>14</v>
      </c>
      <c r="C100">
        <f>'7. 节点净发电功率'!D16</f>
        <v>5239.5</v>
      </c>
      <c r="D100">
        <f>'7. 节点净发电功率'!E16</f>
        <v>-3459.75</v>
      </c>
      <c r="E100">
        <f>'7. 节点净发电功率'!F16</f>
        <v>-1209.75</v>
      </c>
      <c r="F100">
        <f>'7. 节点净发电功率'!G16</f>
        <v>1404</v>
      </c>
      <c r="G100">
        <f>'7. 节点净发电功率'!H16</f>
        <v>-1974</v>
      </c>
      <c r="H100">
        <f>'7. 节点净发电功率'!I16</f>
        <v>0</v>
      </c>
      <c r="I100">
        <f>'7. 节点净发电功率'!J16</f>
        <v>0</v>
      </c>
      <c r="J100">
        <f>'7. 节点净发电功率'!K16</f>
        <v>0</v>
      </c>
      <c r="K100">
        <f>'7. 节点净发电功率'!L16</f>
        <v>0</v>
      </c>
      <c r="L100">
        <f>'7. 节点净发电功率'!M16</f>
        <v>0</v>
      </c>
      <c r="M100">
        <f>'7. 节点净发电功率'!N16</f>
        <v>0</v>
      </c>
      <c r="N100">
        <f>'7. 节点净发电功率'!O16</f>
        <v>0</v>
      </c>
      <c r="O100">
        <f>'7. 节点净发电功率'!P16</f>
        <v>0</v>
      </c>
      <c r="P100">
        <f>'7. 节点净发电功率'!Q16</f>
        <v>0</v>
      </c>
      <c r="Q100">
        <f>'7. 节点净发电功率'!R16</f>
        <v>0</v>
      </c>
      <c r="R100">
        <f>'7. 节点净发电功率'!S16</f>
        <v>0</v>
      </c>
      <c r="S100">
        <f>'7. 节点净发电功率'!T16</f>
        <v>0</v>
      </c>
      <c r="T100">
        <f>'7. 节点净发电功率'!U16</f>
        <v>0</v>
      </c>
      <c r="U100">
        <f>'7. 节点净发电功率'!V16</f>
        <v>0</v>
      </c>
      <c r="V100">
        <f>'7. 节点净发电功率'!W16</f>
        <v>0</v>
      </c>
      <c r="W100">
        <f>'7. 节点净发电功率'!X16</f>
        <v>0</v>
      </c>
      <c r="X100">
        <f>'7. 节点净发电功率'!Y16</f>
        <v>0</v>
      </c>
      <c r="Y100">
        <f>'7. 节点净发电功率'!Z16</f>
        <v>0</v>
      </c>
      <c r="Z100">
        <f>'7. 节点净发电功率'!AA16</f>
        <v>0</v>
      </c>
      <c r="AA100">
        <f>'7. 节点净发电功率'!AB16</f>
        <v>0</v>
      </c>
      <c r="AB100">
        <f>'7. 节点净发电功率'!AC16</f>
        <v>0</v>
      </c>
      <c r="AC100">
        <f>'7. 节点净发电功率'!AD16</f>
        <v>0</v>
      </c>
      <c r="AD100">
        <f>'7. 节点净发电功率'!AE16</f>
        <v>0</v>
      </c>
      <c r="AE100">
        <f>'7. 节点净发电功率'!AF16</f>
        <v>0</v>
      </c>
      <c r="AF100">
        <f>'7. 节点净发电功率'!AG16</f>
        <v>0</v>
      </c>
    </row>
    <row r="101" spans="2:32">
      <c r="B101">
        <f>'7. 节点净发电功率'!C17</f>
        <v>15</v>
      </c>
      <c r="C101">
        <f>'7. 节点净发电功率'!D17</f>
        <v>5331</v>
      </c>
      <c r="D101">
        <f>'7. 节点净发电功率'!E17</f>
        <v>-3486</v>
      </c>
      <c r="E101">
        <f>'7. 节点净发电功率'!F17</f>
        <v>-1236</v>
      </c>
      <c r="F101">
        <f>'7. 节点净发电功率'!G17</f>
        <v>1383</v>
      </c>
      <c r="G101">
        <f>'7. 节点净发电功率'!H17</f>
        <v>-1992</v>
      </c>
      <c r="H101">
        <f>'7. 节点净发电功率'!I17</f>
        <v>0</v>
      </c>
      <c r="I101">
        <f>'7. 节点净发电功率'!J17</f>
        <v>0</v>
      </c>
      <c r="J101">
        <f>'7. 节点净发电功率'!K17</f>
        <v>0</v>
      </c>
      <c r="K101">
        <f>'7. 节点净发电功率'!L17</f>
        <v>0</v>
      </c>
      <c r="L101">
        <f>'7. 节点净发电功率'!M17</f>
        <v>0</v>
      </c>
      <c r="M101">
        <f>'7. 节点净发电功率'!N17</f>
        <v>0</v>
      </c>
      <c r="N101">
        <f>'7. 节点净发电功率'!O17</f>
        <v>0</v>
      </c>
      <c r="O101">
        <f>'7. 节点净发电功率'!P17</f>
        <v>0</v>
      </c>
      <c r="P101">
        <f>'7. 节点净发电功率'!Q17</f>
        <v>0</v>
      </c>
      <c r="Q101">
        <f>'7. 节点净发电功率'!R17</f>
        <v>0</v>
      </c>
      <c r="R101">
        <f>'7. 节点净发电功率'!S17</f>
        <v>0</v>
      </c>
      <c r="S101">
        <f>'7. 节点净发电功率'!T17</f>
        <v>0</v>
      </c>
      <c r="T101">
        <f>'7. 节点净发电功率'!U17</f>
        <v>0</v>
      </c>
      <c r="U101">
        <f>'7. 节点净发电功率'!V17</f>
        <v>0</v>
      </c>
      <c r="V101">
        <f>'7. 节点净发电功率'!W17</f>
        <v>0</v>
      </c>
      <c r="W101">
        <f>'7. 节点净发电功率'!X17</f>
        <v>0</v>
      </c>
      <c r="X101">
        <f>'7. 节点净发电功率'!Y17</f>
        <v>0</v>
      </c>
      <c r="Y101">
        <f>'7. 节点净发电功率'!Z17</f>
        <v>0</v>
      </c>
      <c r="Z101">
        <f>'7. 节点净发电功率'!AA17</f>
        <v>0</v>
      </c>
      <c r="AA101">
        <f>'7. 节点净发电功率'!AB17</f>
        <v>0</v>
      </c>
      <c r="AB101">
        <f>'7. 节点净发电功率'!AC17</f>
        <v>0</v>
      </c>
      <c r="AC101">
        <f>'7. 节点净发电功率'!AD17</f>
        <v>0</v>
      </c>
      <c r="AD101">
        <f>'7. 节点净发电功率'!AE17</f>
        <v>0</v>
      </c>
      <c r="AE101">
        <f>'7. 节点净发电功率'!AF17</f>
        <v>0</v>
      </c>
      <c r="AF101">
        <f>'7. 节点净发电功率'!AG17</f>
        <v>0</v>
      </c>
    </row>
    <row r="102" spans="2:32">
      <c r="B102">
        <f>'7. 节点净发电功率'!C18</f>
        <v>16</v>
      </c>
      <c r="C102">
        <f>'7. 节点净发电功率'!D18</f>
        <v>5547</v>
      </c>
      <c r="D102">
        <f>'7. 节点净发电功率'!E18</f>
        <v>-3549</v>
      </c>
      <c r="E102">
        <f>'7. 节点净发电功率'!F18</f>
        <v>-1299</v>
      </c>
      <c r="F102">
        <f>'7. 节点净发电功率'!G18</f>
        <v>1329</v>
      </c>
      <c r="G102">
        <f>'7. 节点净发电功率'!H18</f>
        <v>-2028</v>
      </c>
      <c r="H102">
        <f>'7. 节点净发电功率'!I18</f>
        <v>0</v>
      </c>
      <c r="I102">
        <f>'7. 节点净发电功率'!J18</f>
        <v>0</v>
      </c>
      <c r="J102">
        <f>'7. 节点净发电功率'!K18</f>
        <v>0</v>
      </c>
      <c r="K102">
        <f>'7. 节点净发电功率'!L18</f>
        <v>0</v>
      </c>
      <c r="L102">
        <f>'7. 节点净发电功率'!M18</f>
        <v>0</v>
      </c>
      <c r="M102">
        <f>'7. 节点净发电功率'!N18</f>
        <v>0</v>
      </c>
      <c r="N102">
        <f>'7. 节点净发电功率'!O18</f>
        <v>0</v>
      </c>
      <c r="O102">
        <f>'7. 节点净发电功率'!P18</f>
        <v>0</v>
      </c>
      <c r="P102">
        <f>'7. 节点净发电功率'!Q18</f>
        <v>0</v>
      </c>
      <c r="Q102">
        <f>'7. 节点净发电功率'!R18</f>
        <v>0</v>
      </c>
      <c r="R102">
        <f>'7. 节点净发电功率'!S18</f>
        <v>0</v>
      </c>
      <c r="S102">
        <f>'7. 节点净发电功率'!T18</f>
        <v>0</v>
      </c>
      <c r="T102">
        <f>'7. 节点净发电功率'!U18</f>
        <v>0</v>
      </c>
      <c r="U102">
        <f>'7. 节点净发电功率'!V18</f>
        <v>0</v>
      </c>
      <c r="V102">
        <f>'7. 节点净发电功率'!W18</f>
        <v>0</v>
      </c>
      <c r="W102">
        <f>'7. 节点净发电功率'!X18</f>
        <v>0</v>
      </c>
      <c r="X102">
        <f>'7. 节点净发电功率'!Y18</f>
        <v>0</v>
      </c>
      <c r="Y102">
        <f>'7. 节点净发电功率'!Z18</f>
        <v>0</v>
      </c>
      <c r="Z102">
        <f>'7. 节点净发电功率'!AA18</f>
        <v>0</v>
      </c>
      <c r="AA102">
        <f>'7. 节点净发电功率'!AB18</f>
        <v>0</v>
      </c>
      <c r="AB102">
        <f>'7. 节点净发电功率'!AC18</f>
        <v>0</v>
      </c>
      <c r="AC102">
        <f>'7. 节点净发电功率'!AD18</f>
        <v>0</v>
      </c>
      <c r="AD102">
        <f>'7. 节点净发电功率'!AE18</f>
        <v>0</v>
      </c>
      <c r="AE102">
        <f>'7. 节点净发电功率'!AF18</f>
        <v>0</v>
      </c>
      <c r="AF102">
        <f>'7. 节点净发电功率'!AG18</f>
        <v>0</v>
      </c>
    </row>
    <row r="103" spans="2:32">
      <c r="B103">
        <f>'7. 节点净发电功率'!C19</f>
        <v>17</v>
      </c>
      <c r="C103">
        <f>'7. 节点净发电功率'!D19</f>
        <v>5851.5</v>
      </c>
      <c r="D103">
        <f>'7. 节点净发电功率'!E19</f>
        <v>-3638.25</v>
      </c>
      <c r="E103">
        <f>'7. 节点净发电功率'!F19</f>
        <v>-1388.25</v>
      </c>
      <c r="F103">
        <f>'7. 节点净发电功率'!G19</f>
        <v>1254</v>
      </c>
      <c r="G103">
        <f>'7. 节点净发电功率'!H19</f>
        <v>-2079</v>
      </c>
      <c r="H103">
        <f>'7. 节点净发电功率'!I19</f>
        <v>0</v>
      </c>
      <c r="I103">
        <f>'7. 节点净发电功率'!J19</f>
        <v>0</v>
      </c>
      <c r="J103">
        <f>'7. 节点净发电功率'!K19</f>
        <v>0</v>
      </c>
      <c r="K103">
        <f>'7. 节点净发电功率'!L19</f>
        <v>0</v>
      </c>
      <c r="L103">
        <f>'7. 节点净发电功率'!M19</f>
        <v>0</v>
      </c>
      <c r="M103">
        <f>'7. 节点净发电功率'!N19</f>
        <v>0</v>
      </c>
      <c r="N103">
        <f>'7. 节点净发电功率'!O19</f>
        <v>0</v>
      </c>
      <c r="O103">
        <f>'7. 节点净发电功率'!P19</f>
        <v>0</v>
      </c>
      <c r="P103">
        <f>'7. 节点净发电功率'!Q19</f>
        <v>0</v>
      </c>
      <c r="Q103">
        <f>'7. 节点净发电功率'!R19</f>
        <v>0</v>
      </c>
      <c r="R103">
        <f>'7. 节点净发电功率'!S19</f>
        <v>0</v>
      </c>
      <c r="S103">
        <f>'7. 节点净发电功率'!T19</f>
        <v>0</v>
      </c>
      <c r="T103">
        <f>'7. 节点净发电功率'!U19</f>
        <v>0</v>
      </c>
      <c r="U103">
        <f>'7. 节点净发电功率'!V19</f>
        <v>0</v>
      </c>
      <c r="V103">
        <f>'7. 节点净发电功率'!W19</f>
        <v>0</v>
      </c>
      <c r="W103">
        <f>'7. 节点净发电功率'!X19</f>
        <v>0</v>
      </c>
      <c r="X103">
        <f>'7. 节点净发电功率'!Y19</f>
        <v>0</v>
      </c>
      <c r="Y103">
        <f>'7. 节点净发电功率'!Z19</f>
        <v>0</v>
      </c>
      <c r="Z103">
        <f>'7. 节点净发电功率'!AA19</f>
        <v>0</v>
      </c>
      <c r="AA103">
        <f>'7. 节点净发电功率'!AB19</f>
        <v>0</v>
      </c>
      <c r="AB103">
        <f>'7. 节点净发电功率'!AC19</f>
        <v>0</v>
      </c>
      <c r="AC103">
        <f>'7. 节点净发电功率'!AD19</f>
        <v>0</v>
      </c>
      <c r="AD103">
        <f>'7. 节点净发电功率'!AE19</f>
        <v>0</v>
      </c>
      <c r="AE103">
        <f>'7. 节点净发电功率'!AF19</f>
        <v>0</v>
      </c>
      <c r="AF103">
        <f>'7. 节点净发电功率'!AG19</f>
        <v>0</v>
      </c>
    </row>
    <row r="104" spans="2:32">
      <c r="B104">
        <f>'7. 节点净发电功率'!C20</f>
        <v>18</v>
      </c>
      <c r="C104">
        <f>'7. 节点净发电功率'!D20</f>
        <v>6138</v>
      </c>
      <c r="D104">
        <f>'7. 节点净发电功率'!E20</f>
        <v>-3717</v>
      </c>
      <c r="E104">
        <f>'7. 节点净发电功率'!F20</f>
        <v>-1467</v>
      </c>
      <c r="F104">
        <f>'7. 节点净发电功率'!G20</f>
        <v>1170</v>
      </c>
      <c r="G104">
        <f>'7. 节点净发电功率'!H20</f>
        <v>-2124</v>
      </c>
      <c r="H104">
        <f>'7. 节点净发电功率'!I20</f>
        <v>0</v>
      </c>
      <c r="I104">
        <f>'7. 节点净发电功率'!J20</f>
        <v>0</v>
      </c>
      <c r="J104">
        <f>'7. 节点净发电功率'!K20</f>
        <v>0</v>
      </c>
      <c r="K104">
        <f>'7. 节点净发电功率'!L20</f>
        <v>0</v>
      </c>
      <c r="L104">
        <f>'7. 节点净发电功率'!M20</f>
        <v>0</v>
      </c>
      <c r="M104">
        <f>'7. 节点净发电功率'!N20</f>
        <v>0</v>
      </c>
      <c r="N104">
        <f>'7. 节点净发电功率'!O20</f>
        <v>0</v>
      </c>
      <c r="O104">
        <f>'7. 节点净发电功率'!P20</f>
        <v>0</v>
      </c>
      <c r="P104">
        <f>'7. 节点净发电功率'!Q20</f>
        <v>0</v>
      </c>
      <c r="Q104">
        <f>'7. 节点净发电功率'!R20</f>
        <v>0</v>
      </c>
      <c r="R104">
        <f>'7. 节点净发电功率'!S20</f>
        <v>0</v>
      </c>
      <c r="S104">
        <f>'7. 节点净发电功率'!T20</f>
        <v>0</v>
      </c>
      <c r="T104">
        <f>'7. 节点净发电功率'!U20</f>
        <v>0</v>
      </c>
      <c r="U104">
        <f>'7. 节点净发电功率'!V20</f>
        <v>0</v>
      </c>
      <c r="V104">
        <f>'7. 节点净发电功率'!W20</f>
        <v>0</v>
      </c>
      <c r="W104">
        <f>'7. 节点净发电功率'!X20</f>
        <v>0</v>
      </c>
      <c r="X104">
        <f>'7. 节点净发电功率'!Y20</f>
        <v>0</v>
      </c>
      <c r="Y104">
        <f>'7. 节点净发电功率'!Z20</f>
        <v>0</v>
      </c>
      <c r="Z104">
        <f>'7. 节点净发电功率'!AA20</f>
        <v>0</v>
      </c>
      <c r="AA104">
        <f>'7. 节点净发电功率'!AB20</f>
        <v>0</v>
      </c>
      <c r="AB104">
        <f>'7. 节点净发电功率'!AC20</f>
        <v>0</v>
      </c>
      <c r="AC104">
        <f>'7. 节点净发电功率'!AD20</f>
        <v>0</v>
      </c>
      <c r="AD104">
        <f>'7. 节点净发电功率'!AE20</f>
        <v>0</v>
      </c>
      <c r="AE104">
        <f>'7. 节点净发电功率'!AF20</f>
        <v>0</v>
      </c>
      <c r="AF104">
        <f>'7. 节点净发电功率'!AG20</f>
        <v>0</v>
      </c>
    </row>
    <row r="105" spans="2:32">
      <c r="B105">
        <f>'7. 节点净发电功率'!C21</f>
        <v>19</v>
      </c>
      <c r="C105">
        <f>'7. 节点净发电功率'!D21</f>
        <v>6345</v>
      </c>
      <c r="D105">
        <f>'7. 节点净发电功率'!E21</f>
        <v>-3769.5</v>
      </c>
      <c r="E105">
        <f>'7. 节点净发电功率'!F21</f>
        <v>-1519.5</v>
      </c>
      <c r="F105">
        <f>'7. 节点净发电功率'!G21</f>
        <v>1098</v>
      </c>
      <c r="G105">
        <f>'7. 节点净发电功率'!H21</f>
        <v>-2154</v>
      </c>
      <c r="H105">
        <f>'7. 节点净发电功率'!I21</f>
        <v>0</v>
      </c>
      <c r="I105">
        <f>'7. 节点净发电功率'!J21</f>
        <v>0</v>
      </c>
      <c r="J105">
        <f>'7. 节点净发电功率'!K21</f>
        <v>0</v>
      </c>
      <c r="K105">
        <f>'7. 节点净发电功率'!L21</f>
        <v>0</v>
      </c>
      <c r="L105">
        <f>'7. 节点净发电功率'!M21</f>
        <v>0</v>
      </c>
      <c r="M105">
        <f>'7. 节点净发电功率'!N21</f>
        <v>0</v>
      </c>
      <c r="N105">
        <f>'7. 节点净发电功率'!O21</f>
        <v>0</v>
      </c>
      <c r="O105">
        <f>'7. 节点净发电功率'!P21</f>
        <v>0</v>
      </c>
      <c r="P105">
        <f>'7. 节点净发电功率'!Q21</f>
        <v>0</v>
      </c>
      <c r="Q105">
        <f>'7. 节点净发电功率'!R21</f>
        <v>0</v>
      </c>
      <c r="R105">
        <f>'7. 节点净发电功率'!S21</f>
        <v>0</v>
      </c>
      <c r="S105">
        <f>'7. 节点净发电功率'!T21</f>
        <v>0</v>
      </c>
      <c r="T105">
        <f>'7. 节点净发电功率'!U21</f>
        <v>0</v>
      </c>
      <c r="U105">
        <f>'7. 节点净发电功率'!V21</f>
        <v>0</v>
      </c>
      <c r="V105">
        <f>'7. 节点净发电功率'!W21</f>
        <v>0</v>
      </c>
      <c r="W105">
        <f>'7. 节点净发电功率'!X21</f>
        <v>0</v>
      </c>
      <c r="X105">
        <f>'7. 节点净发电功率'!Y21</f>
        <v>0</v>
      </c>
      <c r="Y105">
        <f>'7. 节点净发电功率'!Z21</f>
        <v>0</v>
      </c>
      <c r="Z105">
        <f>'7. 节点净发电功率'!AA21</f>
        <v>0</v>
      </c>
      <c r="AA105">
        <f>'7. 节点净发电功率'!AB21</f>
        <v>0</v>
      </c>
      <c r="AB105">
        <f>'7. 节点净发电功率'!AC21</f>
        <v>0</v>
      </c>
      <c r="AC105">
        <f>'7. 节点净发电功率'!AD21</f>
        <v>0</v>
      </c>
      <c r="AD105">
        <f>'7. 节点净发电功率'!AE21</f>
        <v>0</v>
      </c>
      <c r="AE105">
        <f>'7. 节点净发电功率'!AF21</f>
        <v>0</v>
      </c>
      <c r="AF105">
        <f>'7. 节点净发电功率'!AG21</f>
        <v>0</v>
      </c>
    </row>
    <row r="106" spans="2:32">
      <c r="B106">
        <f>'7. 节点净发电功率'!C22</f>
        <v>20</v>
      </c>
      <c r="C106">
        <f>'7. 节点净发电功率'!D22</f>
        <v>6400.5</v>
      </c>
      <c r="D106">
        <f>'7. 节点净发电功率'!E22</f>
        <v>-3774.75</v>
      </c>
      <c r="E106">
        <f>'7. 节点净发电功率'!F22</f>
        <v>-1524.75</v>
      </c>
      <c r="F106">
        <f>'7. 节点净发电功率'!G22</f>
        <v>1053</v>
      </c>
      <c r="G106">
        <f>'7. 节点净发电功率'!H22</f>
        <v>-2154</v>
      </c>
      <c r="H106">
        <f>'7. 节点净发电功率'!I22</f>
        <v>0</v>
      </c>
      <c r="I106">
        <f>'7. 节点净发电功率'!J22</f>
        <v>0</v>
      </c>
      <c r="J106">
        <f>'7. 节点净发电功率'!K22</f>
        <v>0</v>
      </c>
      <c r="K106">
        <f>'7. 节点净发电功率'!L22</f>
        <v>0</v>
      </c>
      <c r="L106">
        <f>'7. 节点净发电功率'!M22</f>
        <v>0</v>
      </c>
      <c r="M106">
        <f>'7. 节点净发电功率'!N22</f>
        <v>0</v>
      </c>
      <c r="N106">
        <f>'7. 节点净发电功率'!O22</f>
        <v>0</v>
      </c>
      <c r="O106">
        <f>'7. 节点净发电功率'!P22</f>
        <v>0</v>
      </c>
      <c r="P106">
        <f>'7. 节点净发电功率'!Q22</f>
        <v>0</v>
      </c>
      <c r="Q106">
        <f>'7. 节点净发电功率'!R22</f>
        <v>0</v>
      </c>
      <c r="R106">
        <f>'7. 节点净发电功率'!S22</f>
        <v>0</v>
      </c>
      <c r="S106">
        <f>'7. 节点净发电功率'!T22</f>
        <v>0</v>
      </c>
      <c r="T106">
        <f>'7. 节点净发电功率'!U22</f>
        <v>0</v>
      </c>
      <c r="U106">
        <f>'7. 节点净发电功率'!V22</f>
        <v>0</v>
      </c>
      <c r="V106">
        <f>'7. 节点净发电功率'!W22</f>
        <v>0</v>
      </c>
      <c r="W106">
        <f>'7. 节点净发电功率'!X22</f>
        <v>0</v>
      </c>
      <c r="X106">
        <f>'7. 节点净发电功率'!Y22</f>
        <v>0</v>
      </c>
      <c r="Y106">
        <f>'7. 节点净发电功率'!Z22</f>
        <v>0</v>
      </c>
      <c r="Z106">
        <f>'7. 节点净发电功率'!AA22</f>
        <v>0</v>
      </c>
      <c r="AA106">
        <f>'7. 节点净发电功率'!AB22</f>
        <v>0</v>
      </c>
      <c r="AB106">
        <f>'7. 节点净发电功率'!AC22</f>
        <v>0</v>
      </c>
      <c r="AC106">
        <f>'7. 节点净发电功率'!AD22</f>
        <v>0</v>
      </c>
      <c r="AD106">
        <f>'7. 节点净发电功率'!AE22</f>
        <v>0</v>
      </c>
      <c r="AE106">
        <f>'7. 节点净发电功率'!AF22</f>
        <v>0</v>
      </c>
      <c r="AF106">
        <f>'7. 节点净发电功率'!AG22</f>
        <v>0</v>
      </c>
    </row>
    <row r="107" spans="2:32">
      <c r="B107">
        <f>'7. 节点净发电功率'!C23</f>
        <v>21</v>
      </c>
      <c r="C107">
        <f>'7. 节点净发电功率'!D23</f>
        <v>6318</v>
      </c>
      <c r="D107">
        <f>'7. 节点净发电功率'!E23</f>
        <v>-3738</v>
      </c>
      <c r="E107">
        <f>'7. 节点净发电功率'!F23</f>
        <v>-1488</v>
      </c>
      <c r="F107">
        <f>'7. 节点净发电功率'!G23</f>
        <v>1041</v>
      </c>
      <c r="G107">
        <f>'7. 节点净发电功率'!H23</f>
        <v>-2133</v>
      </c>
      <c r="H107">
        <f>'7. 节点净发电功率'!I23</f>
        <v>0</v>
      </c>
      <c r="I107">
        <f>'7. 节点净发电功率'!J23</f>
        <v>0</v>
      </c>
      <c r="J107">
        <f>'7. 节点净发电功率'!K23</f>
        <v>0</v>
      </c>
      <c r="K107">
        <f>'7. 节点净发电功率'!L23</f>
        <v>0</v>
      </c>
      <c r="L107">
        <f>'7. 节点净发电功率'!M23</f>
        <v>0</v>
      </c>
      <c r="M107">
        <f>'7. 节点净发电功率'!N23</f>
        <v>0</v>
      </c>
      <c r="N107">
        <f>'7. 节点净发电功率'!O23</f>
        <v>0</v>
      </c>
      <c r="O107">
        <f>'7. 节点净发电功率'!P23</f>
        <v>0</v>
      </c>
      <c r="P107">
        <f>'7. 节点净发电功率'!Q23</f>
        <v>0</v>
      </c>
      <c r="Q107">
        <f>'7. 节点净发电功率'!R23</f>
        <v>0</v>
      </c>
      <c r="R107">
        <f>'7. 节点净发电功率'!S23</f>
        <v>0</v>
      </c>
      <c r="S107">
        <f>'7. 节点净发电功率'!T23</f>
        <v>0</v>
      </c>
      <c r="T107">
        <f>'7. 节点净发电功率'!U23</f>
        <v>0</v>
      </c>
      <c r="U107">
        <f>'7. 节点净发电功率'!V23</f>
        <v>0</v>
      </c>
      <c r="V107">
        <f>'7. 节点净发电功率'!W23</f>
        <v>0</v>
      </c>
      <c r="W107">
        <f>'7. 节点净发电功率'!X23</f>
        <v>0</v>
      </c>
      <c r="X107">
        <f>'7. 节点净发电功率'!Y23</f>
        <v>0</v>
      </c>
      <c r="Y107">
        <f>'7. 节点净发电功率'!Z23</f>
        <v>0</v>
      </c>
      <c r="Z107">
        <f>'7. 节点净发电功率'!AA23</f>
        <v>0</v>
      </c>
      <c r="AA107">
        <f>'7. 节点净发电功率'!AB23</f>
        <v>0</v>
      </c>
      <c r="AB107">
        <f>'7. 节点净发电功率'!AC23</f>
        <v>0</v>
      </c>
      <c r="AC107">
        <f>'7. 节点净发电功率'!AD23</f>
        <v>0</v>
      </c>
      <c r="AD107">
        <f>'7. 节点净发电功率'!AE23</f>
        <v>0</v>
      </c>
      <c r="AE107">
        <f>'7. 节点净发电功率'!AF23</f>
        <v>0</v>
      </c>
      <c r="AF107">
        <f>'7. 节点净发电功率'!AG23</f>
        <v>0</v>
      </c>
    </row>
    <row r="108" spans="2:32">
      <c r="B108">
        <f>'7. 节点净发电功率'!C24</f>
        <v>22</v>
      </c>
      <c r="C108">
        <f>'7. 节点净发电功率'!D24</f>
        <v>6123</v>
      </c>
      <c r="D108">
        <f>'7. 节点净发电功率'!E24</f>
        <v>-3664.5</v>
      </c>
      <c r="E108">
        <f>'7. 节点净发电功率'!F24</f>
        <v>-1414.5</v>
      </c>
      <c r="F108">
        <f>'7. 节点净发电功率'!G24</f>
        <v>1053</v>
      </c>
      <c r="G108">
        <f>'7. 节点净发电功率'!H24</f>
        <v>-2097</v>
      </c>
      <c r="H108">
        <f>'7. 节点净发电功率'!I24</f>
        <v>0</v>
      </c>
      <c r="I108">
        <f>'7. 节点净发电功率'!J24</f>
        <v>0</v>
      </c>
      <c r="J108">
        <f>'7. 节点净发电功率'!K24</f>
        <v>0</v>
      </c>
      <c r="K108">
        <f>'7. 节点净发电功率'!L24</f>
        <v>0</v>
      </c>
      <c r="L108">
        <f>'7. 节点净发电功率'!M24</f>
        <v>0</v>
      </c>
      <c r="M108">
        <f>'7. 节点净发电功率'!N24</f>
        <v>0</v>
      </c>
      <c r="N108">
        <f>'7. 节点净发电功率'!O24</f>
        <v>0</v>
      </c>
      <c r="O108">
        <f>'7. 节点净发电功率'!P24</f>
        <v>0</v>
      </c>
      <c r="P108">
        <f>'7. 节点净发电功率'!Q24</f>
        <v>0</v>
      </c>
      <c r="Q108">
        <f>'7. 节点净发电功率'!R24</f>
        <v>0</v>
      </c>
      <c r="R108">
        <f>'7. 节点净发电功率'!S24</f>
        <v>0</v>
      </c>
      <c r="S108">
        <f>'7. 节点净发电功率'!T24</f>
        <v>0</v>
      </c>
      <c r="T108">
        <f>'7. 节点净发电功率'!U24</f>
        <v>0</v>
      </c>
      <c r="U108">
        <f>'7. 节点净发电功率'!V24</f>
        <v>0</v>
      </c>
      <c r="V108">
        <f>'7. 节点净发电功率'!W24</f>
        <v>0</v>
      </c>
      <c r="W108">
        <f>'7. 节点净发电功率'!X24</f>
        <v>0</v>
      </c>
      <c r="X108">
        <f>'7. 节点净发电功率'!Y24</f>
        <v>0</v>
      </c>
      <c r="Y108">
        <f>'7. 节点净发电功率'!Z24</f>
        <v>0</v>
      </c>
      <c r="Z108">
        <f>'7. 节点净发电功率'!AA24</f>
        <v>0</v>
      </c>
      <c r="AA108">
        <f>'7. 节点净发电功率'!AB24</f>
        <v>0</v>
      </c>
      <c r="AB108">
        <f>'7. 节点净发电功率'!AC24</f>
        <v>0</v>
      </c>
      <c r="AC108">
        <f>'7. 节点净发电功率'!AD24</f>
        <v>0</v>
      </c>
      <c r="AD108">
        <f>'7. 节点净发电功率'!AE24</f>
        <v>0</v>
      </c>
      <c r="AE108">
        <f>'7. 节点净发电功率'!AF24</f>
        <v>0</v>
      </c>
      <c r="AF108">
        <f>'7. 节点净发电功率'!AG24</f>
        <v>0</v>
      </c>
    </row>
    <row r="109" spans="2:32">
      <c r="B109">
        <f>'7. 节点净发电功率'!C25</f>
        <v>23</v>
      </c>
      <c r="C109">
        <f>'7. 节点净发电功率'!D25</f>
        <v>5851.5</v>
      </c>
      <c r="D109">
        <f>'7. 节点净发电功率'!E25</f>
        <v>-3575.25</v>
      </c>
      <c r="E109">
        <f>'7. 节点净发电功率'!F25</f>
        <v>-1325.25</v>
      </c>
      <c r="F109">
        <f>'7. 节点净发电功率'!G25</f>
        <v>1098</v>
      </c>
      <c r="G109">
        <f>'7. 节点净发电功率'!H25</f>
        <v>-2049</v>
      </c>
      <c r="H109">
        <f>'7. 节点净发电功率'!I25</f>
        <v>0</v>
      </c>
      <c r="I109">
        <f>'7. 节点净发电功率'!J25</f>
        <v>0</v>
      </c>
      <c r="J109">
        <f>'7. 节点净发电功率'!K25</f>
        <v>0</v>
      </c>
      <c r="K109">
        <f>'7. 节点净发电功率'!L25</f>
        <v>0</v>
      </c>
      <c r="L109">
        <f>'7. 节点净发电功率'!M25</f>
        <v>0</v>
      </c>
      <c r="M109">
        <f>'7. 节点净发电功率'!N25</f>
        <v>0</v>
      </c>
      <c r="N109">
        <f>'7. 节点净发电功率'!O25</f>
        <v>0</v>
      </c>
      <c r="O109">
        <f>'7. 节点净发电功率'!P25</f>
        <v>0</v>
      </c>
      <c r="P109">
        <f>'7. 节点净发电功率'!Q25</f>
        <v>0</v>
      </c>
      <c r="Q109">
        <f>'7. 节点净发电功率'!R25</f>
        <v>0</v>
      </c>
      <c r="R109">
        <f>'7. 节点净发电功率'!S25</f>
        <v>0</v>
      </c>
      <c r="S109">
        <f>'7. 节点净发电功率'!T25</f>
        <v>0</v>
      </c>
      <c r="T109">
        <f>'7. 节点净发电功率'!U25</f>
        <v>0</v>
      </c>
      <c r="U109">
        <f>'7. 节点净发电功率'!V25</f>
        <v>0</v>
      </c>
      <c r="V109">
        <f>'7. 节点净发电功率'!W25</f>
        <v>0</v>
      </c>
      <c r="W109">
        <f>'7. 节点净发电功率'!X25</f>
        <v>0</v>
      </c>
      <c r="X109">
        <f>'7. 节点净发电功率'!Y25</f>
        <v>0</v>
      </c>
      <c r="Y109">
        <f>'7. 节点净发电功率'!Z25</f>
        <v>0</v>
      </c>
      <c r="Z109">
        <f>'7. 节点净发电功率'!AA25</f>
        <v>0</v>
      </c>
      <c r="AA109">
        <f>'7. 节点净发电功率'!AB25</f>
        <v>0</v>
      </c>
      <c r="AB109">
        <f>'7. 节点净发电功率'!AC25</f>
        <v>0</v>
      </c>
      <c r="AC109">
        <f>'7. 节点净发电功率'!AD25</f>
        <v>0</v>
      </c>
      <c r="AD109">
        <f>'7. 节点净发电功率'!AE25</f>
        <v>0</v>
      </c>
      <c r="AE109">
        <f>'7. 节点净发电功率'!AF25</f>
        <v>0</v>
      </c>
      <c r="AF109">
        <f>'7. 节点净发电功率'!AG25</f>
        <v>0</v>
      </c>
    </row>
    <row r="110" spans="2:32">
      <c r="B110">
        <f>'7. 节点净发电功率'!C26</f>
        <v>24</v>
      </c>
      <c r="C110">
        <f>'7. 节点净发电功率'!D26</f>
        <v>5614.5</v>
      </c>
      <c r="D110">
        <f>'7. 节点净发电功率'!E26</f>
        <v>-3501.75</v>
      </c>
      <c r="E110">
        <f>'7. 节点净发电功率'!F26</f>
        <v>-1251.75</v>
      </c>
      <c r="F110">
        <f>'7. 节点净发电功率'!G26</f>
        <v>1152</v>
      </c>
      <c r="G110">
        <f>'7. 节点净发电功率'!H26</f>
        <v>-2013</v>
      </c>
      <c r="H110">
        <f>'7. 节点净发电功率'!I26</f>
        <v>0</v>
      </c>
      <c r="I110">
        <f>'7. 节点净发电功率'!J26</f>
        <v>0</v>
      </c>
      <c r="J110">
        <f>'7. 节点净发电功率'!K26</f>
        <v>0</v>
      </c>
      <c r="K110">
        <f>'7. 节点净发电功率'!L26</f>
        <v>0</v>
      </c>
      <c r="L110">
        <f>'7. 节点净发电功率'!M26</f>
        <v>0</v>
      </c>
      <c r="M110">
        <f>'7. 节点净发电功率'!N26</f>
        <v>0</v>
      </c>
      <c r="N110">
        <f>'7. 节点净发电功率'!O26</f>
        <v>0</v>
      </c>
      <c r="O110">
        <f>'7. 节点净发电功率'!P26</f>
        <v>0</v>
      </c>
      <c r="P110">
        <f>'7. 节点净发电功率'!Q26</f>
        <v>0</v>
      </c>
      <c r="Q110">
        <f>'7. 节点净发电功率'!R26</f>
        <v>0</v>
      </c>
      <c r="R110">
        <f>'7. 节点净发电功率'!S26</f>
        <v>0</v>
      </c>
      <c r="S110">
        <f>'7. 节点净发电功率'!T26</f>
        <v>0</v>
      </c>
      <c r="T110">
        <f>'7. 节点净发电功率'!U26</f>
        <v>0</v>
      </c>
      <c r="U110">
        <f>'7. 节点净发电功率'!V26</f>
        <v>0</v>
      </c>
      <c r="V110">
        <f>'7. 节点净发电功率'!W26</f>
        <v>0</v>
      </c>
      <c r="W110">
        <f>'7. 节点净发电功率'!X26</f>
        <v>0</v>
      </c>
      <c r="X110">
        <f>'7. 节点净发电功率'!Y26</f>
        <v>0</v>
      </c>
      <c r="Y110">
        <f>'7. 节点净发电功率'!Z26</f>
        <v>0</v>
      </c>
      <c r="Z110">
        <f>'7. 节点净发电功率'!AA26</f>
        <v>0</v>
      </c>
      <c r="AA110">
        <f>'7. 节点净发电功率'!AB26</f>
        <v>0</v>
      </c>
      <c r="AB110">
        <f>'7. 节点净发电功率'!AC26</f>
        <v>0</v>
      </c>
      <c r="AC110">
        <f>'7. 节点净发电功率'!AD26</f>
        <v>0</v>
      </c>
      <c r="AD110">
        <f>'7. 节点净发电功率'!AE26</f>
        <v>0</v>
      </c>
      <c r="AE110">
        <f>'7. 节点净发电功率'!AF26</f>
        <v>0</v>
      </c>
      <c r="AF110">
        <f>'7. 节点净发电功率'!AG26</f>
        <v>0</v>
      </c>
    </row>
    <row r="113" ht="33" spans="2:43">
      <c r="I113" s="64" t="str">
        <f>_xlfn.FORMULATEXT(C117)</f>
        <v>{=MMULT(C87:G110,C54:H58)}</v>
      </c>
    </row>
    <row r="114" ht="18" spans="2:43">
      <c r="B114" s="65" t="s">
        <v>248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</row>
    <row r="115" ht="15.75" spans="2:43">
      <c r="B115" t="s">
        <v>249</v>
      </c>
      <c r="C115" s="66">
        <f t="array" ref="C115:AQ115">TRANSPOSE(C208:C248)</f>
        <v>3080</v>
      </c>
      <c r="D115" s="66">
        <v>1880</v>
      </c>
      <c r="E115" s="66">
        <v>2140</v>
      </c>
      <c r="F115" s="66">
        <v>750</v>
      </c>
      <c r="G115" s="66">
        <v>3380</v>
      </c>
      <c r="H115" s="66">
        <v>1130</v>
      </c>
      <c r="I115" s="67">
        <v>0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0</v>
      </c>
      <c r="AC115" s="67">
        <v>0</v>
      </c>
      <c r="AD115" s="67">
        <v>0</v>
      </c>
      <c r="AE115" s="67">
        <v>0</v>
      </c>
      <c r="AF115" s="67">
        <v>0</v>
      </c>
      <c r="AG115" s="67">
        <v>0</v>
      </c>
      <c r="AH115" s="67">
        <v>0</v>
      </c>
      <c r="AI115" s="67">
        <v>0</v>
      </c>
      <c r="AJ115" s="67">
        <v>0</v>
      </c>
      <c r="AK115" s="67">
        <v>0</v>
      </c>
      <c r="AL115" s="67">
        <v>0</v>
      </c>
      <c r="AM115" s="67">
        <v>0</v>
      </c>
      <c r="AN115" s="67">
        <v>0</v>
      </c>
      <c r="AO115" s="67">
        <v>0</v>
      </c>
      <c r="AP115" s="67">
        <v>0</v>
      </c>
      <c r="AQ115" s="67">
        <v>0</v>
      </c>
    </row>
    <row r="116" spans="2:43">
      <c r="B116">
        <f>'7. 节点净发电功率'!C32</f>
        <v>0</v>
      </c>
      <c r="C116" s="62" t="s">
        <v>241</v>
      </c>
      <c r="D116" s="62" t="s">
        <v>242</v>
      </c>
      <c r="E116" s="62" t="s">
        <v>243</v>
      </c>
      <c r="F116" s="62" t="s">
        <v>244</v>
      </c>
      <c r="G116" s="62" t="s">
        <v>245</v>
      </c>
      <c r="H116" s="62" t="s">
        <v>246</v>
      </c>
      <c r="I116" s="62" t="s">
        <v>250</v>
      </c>
      <c r="J116" s="62" t="s">
        <v>251</v>
      </c>
      <c r="K116" s="62" t="s">
        <v>252</v>
      </c>
      <c r="L116" s="62" t="s">
        <v>253</v>
      </c>
      <c r="M116" s="62" t="s">
        <v>254</v>
      </c>
      <c r="N116" s="62" t="s">
        <v>255</v>
      </c>
      <c r="O116" s="62" t="s">
        <v>256</v>
      </c>
      <c r="P116" s="62" t="s">
        <v>257</v>
      </c>
      <c r="Q116" s="62" t="s">
        <v>258</v>
      </c>
      <c r="R116" s="62" t="s">
        <v>259</v>
      </c>
      <c r="S116" s="62" t="s">
        <v>260</v>
      </c>
      <c r="T116" s="62" t="s">
        <v>261</v>
      </c>
      <c r="U116" s="62" t="s">
        <v>262</v>
      </c>
      <c r="V116" s="62" t="s">
        <v>263</v>
      </c>
      <c r="W116" s="68" t="s">
        <v>264</v>
      </c>
      <c r="X116" s="62" t="s">
        <v>265</v>
      </c>
      <c r="Y116" s="62" t="s">
        <v>266</v>
      </c>
      <c r="Z116" s="62" t="s">
        <v>267</v>
      </c>
      <c r="AA116" s="62" t="s">
        <v>268</v>
      </c>
      <c r="AB116" s="62" t="s">
        <v>269</v>
      </c>
      <c r="AC116" s="62" t="s">
        <v>270</v>
      </c>
      <c r="AD116" s="62" t="s">
        <v>271</v>
      </c>
      <c r="AE116" s="62" t="s">
        <v>272</v>
      </c>
      <c r="AF116" s="62" t="s">
        <v>273</v>
      </c>
      <c r="AG116" s="62" t="s">
        <v>274</v>
      </c>
      <c r="AH116" s="62" t="s">
        <v>275</v>
      </c>
      <c r="AI116" s="62" t="s">
        <v>276</v>
      </c>
      <c r="AJ116" s="62" t="s">
        <v>277</v>
      </c>
      <c r="AK116" s="62" t="s">
        <v>278</v>
      </c>
      <c r="AL116" s="62" t="s">
        <v>279</v>
      </c>
      <c r="AM116" s="62" t="s">
        <v>280</v>
      </c>
      <c r="AN116" s="62" t="s">
        <v>281</v>
      </c>
      <c r="AO116" s="62" t="s">
        <v>282</v>
      </c>
      <c r="AP116" s="62" t="s">
        <v>283</v>
      </c>
      <c r="AQ116" s="62" t="s">
        <v>284</v>
      </c>
    </row>
    <row r="117" spans="2:43">
      <c r="B117">
        <f>'7. 节点净发电功率'!C33</f>
        <v>0</v>
      </c>
      <c r="C117">
        <f t="array" ref="C117:H140">MMULT(C87:G110,C54:H58)</f>
        <v>2811.35818125</v>
      </c>
      <c r="D117">
        <v>-616.89181875</v>
      </c>
      <c r="E117">
        <v>-1795.14181875</v>
      </c>
      <c r="F117">
        <v>185.445663</v>
      </c>
      <c r="G117">
        <v>-2111.445663</v>
      </c>
      <c r="H117">
        <v>625.6927275</v>
      </c>
    </row>
    <row r="118" spans="2:43">
      <c r="B118">
        <f>'7. 节点净发电功率'!C34</f>
        <v>1</v>
      </c>
      <c r="C118">
        <v>2814.53927625</v>
      </c>
      <c r="D118">
        <v>-613.71072375</v>
      </c>
      <c r="E118">
        <v>-1791.96072375</v>
      </c>
      <c r="F118">
        <v>193.086186</v>
      </c>
      <c r="G118">
        <v>-2110.086186</v>
      </c>
      <c r="H118">
        <v>632.8711095</v>
      </c>
    </row>
    <row r="119" spans="2:43">
      <c r="B119">
        <f>'7. 节点净发电功率'!C35</f>
        <v>2</v>
      </c>
      <c r="C119">
        <v>2812.517109</v>
      </c>
      <c r="D119">
        <v>-610.482891</v>
      </c>
      <c r="E119">
        <v>-1783.482891</v>
      </c>
      <c r="F119">
        <v>201.048204</v>
      </c>
      <c r="G119">
        <v>-2109.048204</v>
      </c>
      <c r="H119">
        <v>640.431264</v>
      </c>
    </row>
    <row r="120" spans="2:43">
      <c r="B120">
        <f>'7. 节点净发电功率'!C36</f>
        <v>3</v>
      </c>
      <c r="C120">
        <v>2810.59807875</v>
      </c>
      <c r="D120">
        <v>-607.15192125</v>
      </c>
      <c r="E120">
        <v>-1774.90192125</v>
      </c>
      <c r="F120">
        <v>208.674351</v>
      </c>
      <c r="G120">
        <v>-2110.674351</v>
      </c>
      <c r="H120">
        <v>648.2241525</v>
      </c>
    </row>
    <row r="121" spans="2:43">
      <c r="B121">
        <f>'7. 节点净发电功率'!C37</f>
        <v>4</v>
      </c>
      <c r="C121">
        <v>2828.29502625</v>
      </c>
      <c r="D121">
        <v>-599.95497375</v>
      </c>
      <c r="E121">
        <v>-1778.20497375</v>
      </c>
      <c r="F121">
        <v>220.289568</v>
      </c>
      <c r="G121">
        <v>-2131.289568</v>
      </c>
      <c r="H121">
        <v>663.9119775</v>
      </c>
    </row>
    <row r="122" spans="2:43">
      <c r="B122">
        <f>'7. 节点净发电功率'!C38</f>
        <v>5</v>
      </c>
      <c r="C122">
        <v>2856.33243225</v>
      </c>
      <c r="D122">
        <v>-592.91756775</v>
      </c>
      <c r="E122">
        <v>-1792.16756775</v>
      </c>
      <c r="F122">
        <v>228.476955</v>
      </c>
      <c r="G122">
        <v>-2163.476955</v>
      </c>
      <c r="H122">
        <v>678.6871635</v>
      </c>
    </row>
    <row r="123" spans="2:43">
      <c r="B123">
        <f>'7. 节点净发电功率'!C39</f>
        <v>6</v>
      </c>
      <c r="C123">
        <v>2885.1253665</v>
      </c>
      <c r="D123">
        <v>-590.3746335</v>
      </c>
      <c r="E123">
        <v>-1815.8746335</v>
      </c>
      <c r="F123">
        <v>226.827225</v>
      </c>
      <c r="G123">
        <v>-2191.827225</v>
      </c>
      <c r="H123">
        <v>683.043933</v>
      </c>
    </row>
    <row r="124" spans="2:43">
      <c r="B124">
        <f>'7. 节点净发电功率'!C40</f>
        <v>7</v>
      </c>
      <c r="C124">
        <v>2893.31259825</v>
      </c>
      <c r="D124">
        <v>-597.93740175</v>
      </c>
      <c r="E124">
        <v>-1839.18740175</v>
      </c>
      <c r="F124">
        <v>208.034853</v>
      </c>
      <c r="G124">
        <v>-2194.034853</v>
      </c>
      <c r="H124">
        <v>665.1490575</v>
      </c>
    </row>
    <row r="125" spans="2:43">
      <c r="B125">
        <f>'7. 节点净发电功率'!C41</f>
        <v>8</v>
      </c>
      <c r="C125">
        <v>2888.42439375</v>
      </c>
      <c r="D125">
        <v>-613.32560625</v>
      </c>
      <c r="E125">
        <v>-1865.07560625</v>
      </c>
      <c r="F125">
        <v>176.200284</v>
      </c>
      <c r="G125">
        <v>-2174.200284</v>
      </c>
      <c r="H125">
        <v>629.8718205</v>
      </c>
    </row>
    <row r="126" spans="2:43">
      <c r="B126">
        <f>'7. 节点净发电功率'!C42</f>
        <v>9</v>
      </c>
      <c r="C126">
        <v>2879.94254625</v>
      </c>
      <c r="D126">
        <v>-632.30745375</v>
      </c>
      <c r="E126">
        <v>-1894.55745375</v>
      </c>
      <c r="F126">
        <v>138.068676</v>
      </c>
      <c r="G126">
        <v>-2145.068676</v>
      </c>
      <c r="H126">
        <v>586.4852655</v>
      </c>
    </row>
    <row r="127" spans="2:43">
      <c r="B127">
        <f>'7. 节点净发电功率'!C43</f>
        <v>10</v>
      </c>
      <c r="C127">
        <v>2853.11136</v>
      </c>
      <c r="D127">
        <v>-653.88864</v>
      </c>
      <c r="E127">
        <v>-1910.88864</v>
      </c>
      <c r="F127">
        <v>97.8230969999999</v>
      </c>
      <c r="G127">
        <v>-2101.823097</v>
      </c>
      <c r="H127">
        <v>538.062036</v>
      </c>
    </row>
    <row r="128" spans="2:43">
      <c r="B128">
        <f>'7. 节点净发电功率'!C44</f>
        <v>11</v>
      </c>
      <c r="C128">
        <v>2819.05474425</v>
      </c>
      <c r="D128">
        <v>-672.19525575</v>
      </c>
      <c r="E128">
        <v>-1913.44525575</v>
      </c>
      <c r="F128">
        <v>65.861031</v>
      </c>
      <c r="G128">
        <v>-2057.861031</v>
      </c>
      <c r="H128">
        <v>497.5807335</v>
      </c>
    </row>
    <row r="129" spans="2:87">
      <c r="B129">
        <f>'7. 节点净发电功率'!C45</f>
        <v>12</v>
      </c>
      <c r="C129">
        <v>2772.19395975</v>
      </c>
      <c r="D129">
        <v>-687.55604025</v>
      </c>
      <c r="E129">
        <v>-1897.30604025</v>
      </c>
      <c r="F129">
        <v>40.7267459999999</v>
      </c>
      <c r="G129">
        <v>-2017.726746</v>
      </c>
      <c r="H129">
        <v>464.5758345</v>
      </c>
    </row>
    <row r="130" spans="2:87">
      <c r="B130">
        <f>'7. 节点净发电功率'!C46</f>
        <v>13</v>
      </c>
      <c r="C130">
        <v>2769.76381875</v>
      </c>
      <c r="D130">
        <v>-689.98618125</v>
      </c>
      <c r="E130">
        <v>-1899.73618125</v>
      </c>
      <c r="F130">
        <v>36.640677</v>
      </c>
      <c r="G130">
        <v>-2010.640677</v>
      </c>
      <c r="H130">
        <v>459.0920445</v>
      </c>
    </row>
    <row r="131" spans="2:87">
      <c r="B131">
        <f>'7. 节点净发电功率'!C47</f>
        <v>14</v>
      </c>
      <c r="C131">
        <v>2806.288719</v>
      </c>
      <c r="D131">
        <v>-679.711281</v>
      </c>
      <c r="E131">
        <v>-1915.711281</v>
      </c>
      <c r="F131">
        <v>51.8112209999999</v>
      </c>
      <c r="G131">
        <v>-2043.811221</v>
      </c>
      <c r="H131">
        <v>480.896574</v>
      </c>
    </row>
    <row r="132" spans="2:87">
      <c r="B132">
        <f>'7. 节点净发电功率'!C48</f>
        <v>15</v>
      </c>
      <c r="C132">
        <v>2894.399052</v>
      </c>
      <c r="D132">
        <v>-654.600948</v>
      </c>
      <c r="E132">
        <v>-1953.600948</v>
      </c>
      <c r="F132">
        <v>90.3531989999999</v>
      </c>
      <c r="G132">
        <v>-2118.353199</v>
      </c>
      <c r="H132">
        <v>534.2442</v>
      </c>
    </row>
    <row r="133" spans="2:87">
      <c r="B133">
        <f>'7. 节点净发电功率'!C49</f>
        <v>16</v>
      </c>
      <c r="C133">
        <v>3018.93114825</v>
      </c>
      <c r="D133">
        <v>-619.31885175</v>
      </c>
      <c r="E133">
        <v>-2007.56885175</v>
      </c>
      <c r="F133">
        <v>144.401592</v>
      </c>
      <c r="G133">
        <v>-2223.401592</v>
      </c>
      <c r="H133">
        <v>609.1636215</v>
      </c>
    </row>
    <row r="134" spans="2:87">
      <c r="B134">
        <f>'7. 节点净发电功率'!C50</f>
        <v>17</v>
      </c>
      <c r="C134">
        <v>3132.268695</v>
      </c>
      <c r="D134">
        <v>-584.731305</v>
      </c>
      <c r="E134">
        <v>-2051.731305</v>
      </c>
      <c r="F134">
        <v>198.659232</v>
      </c>
      <c r="G134">
        <v>-2322.659232</v>
      </c>
      <c r="H134">
        <v>683.068356</v>
      </c>
    </row>
    <row r="135" spans="2:87">
      <c r="B135">
        <f>'7. 节点净发电功率'!C51</f>
        <v>18</v>
      </c>
      <c r="C135">
        <v>3210.9297315</v>
      </c>
      <c r="D135">
        <v>-558.5702685</v>
      </c>
      <c r="E135">
        <v>-2078.0702685</v>
      </c>
      <c r="F135">
        <v>240.726912</v>
      </c>
      <c r="G135">
        <v>-2394.726912</v>
      </c>
      <c r="H135">
        <v>739.339587</v>
      </c>
    </row>
    <row r="136" spans="2:87">
      <c r="B136">
        <f>'7. 节点净发电功率'!C52</f>
        <v>19</v>
      </c>
      <c r="C136">
        <v>3226.02276075</v>
      </c>
      <c r="D136">
        <v>-548.72723925</v>
      </c>
      <c r="E136">
        <v>-2073.47723925</v>
      </c>
      <c r="F136">
        <v>259.198662</v>
      </c>
      <c r="G136">
        <v>-2413.198662</v>
      </c>
      <c r="H136">
        <v>761.2748025</v>
      </c>
    </row>
    <row r="137" spans="2:87">
      <c r="B137">
        <f>'7. 节点净发电功率'!C53</f>
        <v>20</v>
      </c>
      <c r="C137">
        <v>3183.060456</v>
      </c>
      <c r="D137">
        <v>-554.939544</v>
      </c>
      <c r="E137">
        <v>-2042.939544</v>
      </c>
      <c r="F137">
        <v>252.745374</v>
      </c>
      <c r="G137">
        <v>-2385.745374</v>
      </c>
      <c r="H137">
        <v>749.190432</v>
      </c>
    </row>
    <row r="138" spans="2:87">
      <c r="B138">
        <f>'7. 节点净发电功率'!C54</f>
        <v>21</v>
      </c>
      <c r="C138">
        <v>3090.3611085</v>
      </c>
      <c r="D138">
        <v>-574.1388915</v>
      </c>
      <c r="E138">
        <v>-1988.6388915</v>
      </c>
      <c r="F138">
        <v>225.901236</v>
      </c>
      <c r="G138">
        <v>-2322.901236</v>
      </c>
      <c r="H138">
        <v>709.733991</v>
      </c>
    </row>
    <row r="139" spans="2:87">
      <c r="B139">
        <f>'7. 节点净发电功率'!C55</f>
        <v>22</v>
      </c>
      <c r="C139">
        <v>2971.74965925</v>
      </c>
      <c r="D139">
        <v>-603.50034075</v>
      </c>
      <c r="E139">
        <v>-1928.75034075</v>
      </c>
      <c r="F139">
        <v>182.571822</v>
      </c>
      <c r="G139">
        <v>-2231.571822</v>
      </c>
      <c r="H139">
        <v>648.1749435</v>
      </c>
    </row>
    <row r="140" spans="2:87">
      <c r="B140">
        <f>'7. 节点净发电功率'!C56</f>
        <v>23</v>
      </c>
      <c r="C140">
        <v>2870.90579775</v>
      </c>
      <c r="D140">
        <v>-630.84420225</v>
      </c>
      <c r="E140">
        <v>-1882.59420225</v>
      </c>
      <c r="F140">
        <v>140.250894</v>
      </c>
      <c r="G140">
        <v>-2153.250894</v>
      </c>
      <c r="H140">
        <v>590.3398065</v>
      </c>
    </row>
    <row r="143" spans="2:87">
      <c r="B143" s="60" t="s">
        <v>285</v>
      </c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</row>
    <row r="144" spans="2:87">
      <c r="B144" t="s">
        <v>286</v>
      </c>
      <c r="C144" s="62" t="s">
        <v>241</v>
      </c>
      <c r="D144" s="62" t="s">
        <v>242</v>
      </c>
      <c r="E144" s="62" t="s">
        <v>243</v>
      </c>
      <c r="F144" s="62" t="s">
        <v>244</v>
      </c>
      <c r="G144" s="62" t="s">
        <v>245</v>
      </c>
      <c r="H144" s="62" t="s">
        <v>246</v>
      </c>
      <c r="I144" s="62" t="s">
        <v>250</v>
      </c>
      <c r="J144" s="62" t="s">
        <v>251</v>
      </c>
      <c r="K144" s="62" t="s">
        <v>252</v>
      </c>
      <c r="L144" s="62" t="s">
        <v>253</v>
      </c>
      <c r="M144" s="62" t="s">
        <v>254</v>
      </c>
      <c r="N144" s="62" t="s">
        <v>255</v>
      </c>
      <c r="O144" s="62" t="s">
        <v>256</v>
      </c>
      <c r="P144" s="62" t="s">
        <v>257</v>
      </c>
      <c r="Q144" s="62" t="s">
        <v>258</v>
      </c>
      <c r="R144" s="62" t="s">
        <v>259</v>
      </c>
      <c r="S144" s="62" t="s">
        <v>260</v>
      </c>
      <c r="T144" s="62" t="s">
        <v>261</v>
      </c>
      <c r="U144" s="62" t="s">
        <v>262</v>
      </c>
      <c r="V144" s="62" t="s">
        <v>263</v>
      </c>
      <c r="W144" s="68" t="s">
        <v>264</v>
      </c>
      <c r="X144" s="62" t="s">
        <v>265</v>
      </c>
      <c r="Y144" s="62" t="s">
        <v>266</v>
      </c>
      <c r="Z144" s="62" t="s">
        <v>267</v>
      </c>
      <c r="AA144" s="62" t="s">
        <v>268</v>
      </c>
      <c r="AB144" s="62" t="s">
        <v>269</v>
      </c>
      <c r="AC144" s="62" t="s">
        <v>270</v>
      </c>
      <c r="AD144" s="62" t="s">
        <v>271</v>
      </c>
      <c r="AE144" s="62" t="s">
        <v>272</v>
      </c>
      <c r="AF144" s="62" t="s">
        <v>273</v>
      </c>
      <c r="AG144" s="62" t="s">
        <v>274</v>
      </c>
      <c r="AH144" s="62" t="s">
        <v>275</v>
      </c>
      <c r="AI144" s="62" t="s">
        <v>276</v>
      </c>
      <c r="AJ144" s="62" t="s">
        <v>277</v>
      </c>
      <c r="AK144" s="62" t="s">
        <v>278</v>
      </c>
      <c r="AL144" s="62" t="s">
        <v>279</v>
      </c>
      <c r="AM144" s="62" t="s">
        <v>280</v>
      </c>
      <c r="AN144" s="62" t="s">
        <v>281</v>
      </c>
      <c r="AO144" s="62" t="s">
        <v>282</v>
      </c>
      <c r="AP144" s="62" t="s">
        <v>283</v>
      </c>
      <c r="AQ144" s="62" t="s">
        <v>284</v>
      </c>
      <c r="AR144" s="62" t="s">
        <v>287</v>
      </c>
      <c r="AT144" s="62" t="s">
        <v>241</v>
      </c>
      <c r="AU144" s="62" t="s">
        <v>242</v>
      </c>
      <c r="AV144" s="62" t="s">
        <v>243</v>
      </c>
      <c r="AW144" s="62" t="s">
        <v>244</v>
      </c>
      <c r="AX144" s="62" t="s">
        <v>245</v>
      </c>
      <c r="AY144" s="62" t="s">
        <v>246</v>
      </c>
      <c r="AZ144" s="62" t="s">
        <v>250</v>
      </c>
      <c r="BA144" s="62" t="s">
        <v>251</v>
      </c>
      <c r="BB144" s="62" t="s">
        <v>252</v>
      </c>
      <c r="BC144" s="62" t="s">
        <v>253</v>
      </c>
      <c r="BD144" s="62" t="s">
        <v>254</v>
      </c>
      <c r="BE144" s="62" t="s">
        <v>255</v>
      </c>
      <c r="BF144" s="62" t="s">
        <v>256</v>
      </c>
      <c r="BG144" s="62" t="s">
        <v>257</v>
      </c>
      <c r="BH144" s="62" t="s">
        <v>258</v>
      </c>
      <c r="BI144" s="62" t="s">
        <v>259</v>
      </c>
      <c r="BJ144" s="62" t="s">
        <v>260</v>
      </c>
      <c r="BK144" s="62" t="s">
        <v>261</v>
      </c>
      <c r="BL144" s="62" t="s">
        <v>262</v>
      </c>
      <c r="BM144" s="62" t="s">
        <v>263</v>
      </c>
      <c r="BN144" s="68" t="s">
        <v>264</v>
      </c>
      <c r="BO144" s="62" t="s">
        <v>265</v>
      </c>
      <c r="BP144" s="62" t="s">
        <v>266</v>
      </c>
      <c r="BQ144" s="62" t="s">
        <v>267</v>
      </c>
      <c r="BR144" s="62" t="s">
        <v>268</v>
      </c>
      <c r="BS144" s="62" t="s">
        <v>269</v>
      </c>
      <c r="BT144" s="62" t="s">
        <v>270</v>
      </c>
      <c r="BU144" s="62" t="s">
        <v>271</v>
      </c>
      <c r="BV144" s="62" t="s">
        <v>272</v>
      </c>
      <c r="BW144" s="62" t="s">
        <v>273</v>
      </c>
      <c r="BX144" s="62" t="s">
        <v>274</v>
      </c>
      <c r="BY144" s="62" t="s">
        <v>275</v>
      </c>
      <c r="BZ144" s="62" t="s">
        <v>276</v>
      </c>
      <c r="CA144" s="62" t="s">
        <v>277</v>
      </c>
      <c r="CB144" s="62" t="s">
        <v>278</v>
      </c>
      <c r="CC144" s="62" t="s">
        <v>279</v>
      </c>
      <c r="CD144" s="62" t="s">
        <v>280</v>
      </c>
      <c r="CE144" s="62" t="s">
        <v>281</v>
      </c>
      <c r="CF144" s="62" t="s">
        <v>282</v>
      </c>
      <c r="CG144" s="62" t="s">
        <v>283</v>
      </c>
      <c r="CH144" s="62" t="s">
        <v>284</v>
      </c>
      <c r="CI144" s="62" t="s">
        <v>288</v>
      </c>
    </row>
    <row r="145" spans="1:87">
      <c r="A145">
        <f>363+10/144*(C145-C$155)</f>
        <v>363</v>
      </c>
      <c r="B145">
        <v>0</v>
      </c>
      <c r="C145">
        <f>MAX(C117-C$115,0)</f>
        <v>0</v>
      </c>
      <c r="D145">
        <f t="shared" ref="D145:AQ151" si="0">MAX(D117-D$115,0)</f>
        <v>0</v>
      </c>
      <c r="E145">
        <f t="shared" si="0"/>
        <v>0</v>
      </c>
      <c r="F145">
        <f t="shared" si="0"/>
        <v>0</v>
      </c>
      <c r="G145">
        <f t="shared" si="0"/>
        <v>0</v>
      </c>
      <c r="H145">
        <f t="shared" si="0"/>
        <v>0</v>
      </c>
      <c r="I145">
        <f t="shared" si="0"/>
        <v>0</v>
      </c>
      <c r="J145">
        <f t="shared" si="0"/>
        <v>0</v>
      </c>
      <c r="K145">
        <f t="shared" si="0"/>
        <v>0</v>
      </c>
      <c r="L145">
        <f t="shared" si="0"/>
        <v>0</v>
      </c>
      <c r="M145">
        <f t="shared" si="0"/>
        <v>0</v>
      </c>
      <c r="N145">
        <f t="shared" si="0"/>
        <v>0</v>
      </c>
      <c r="O145">
        <f t="shared" si="0"/>
        <v>0</v>
      </c>
      <c r="P145">
        <f t="shared" si="0"/>
        <v>0</v>
      </c>
      <c r="Q145">
        <f t="shared" si="0"/>
        <v>0</v>
      </c>
      <c r="R145">
        <f t="shared" si="0"/>
        <v>0</v>
      </c>
      <c r="S145">
        <f t="shared" si="0"/>
        <v>0</v>
      </c>
      <c r="T145">
        <f t="shared" si="0"/>
        <v>0</v>
      </c>
      <c r="U145">
        <f t="shared" si="0"/>
        <v>0</v>
      </c>
      <c r="V145">
        <f t="shared" si="0"/>
        <v>0</v>
      </c>
      <c r="W145" s="69">
        <f t="shared" si="0"/>
        <v>0</v>
      </c>
      <c r="X145">
        <f t="shared" si="0"/>
        <v>0</v>
      </c>
      <c r="Y145">
        <f t="shared" si="0"/>
        <v>0</v>
      </c>
      <c r="Z145">
        <f t="shared" si="0"/>
        <v>0</v>
      </c>
      <c r="AA145">
        <f t="shared" si="0"/>
        <v>0</v>
      </c>
      <c r="AB145">
        <f t="shared" si="0"/>
        <v>0</v>
      </c>
      <c r="AC145">
        <f t="shared" si="0"/>
        <v>0</v>
      </c>
      <c r="AD145">
        <f t="shared" si="0"/>
        <v>0</v>
      </c>
      <c r="AE145">
        <f t="shared" si="0"/>
        <v>0</v>
      </c>
      <c r="AF145">
        <f t="shared" si="0"/>
        <v>0</v>
      </c>
      <c r="AG145">
        <f t="shared" si="0"/>
        <v>0</v>
      </c>
      <c r="AH145">
        <f t="shared" si="0"/>
        <v>0</v>
      </c>
      <c r="AI145">
        <f t="shared" si="0"/>
        <v>0</v>
      </c>
      <c r="AJ145">
        <f t="shared" si="0"/>
        <v>0</v>
      </c>
      <c r="AK145">
        <f t="shared" si="0"/>
        <v>0</v>
      </c>
      <c r="AL145">
        <f t="shared" si="0"/>
        <v>0</v>
      </c>
      <c r="AM145">
        <f t="shared" si="0"/>
        <v>0</v>
      </c>
      <c r="AN145">
        <f t="shared" si="0"/>
        <v>0</v>
      </c>
      <c r="AO145">
        <f t="shared" si="0"/>
        <v>0</v>
      </c>
      <c r="AP145">
        <f t="shared" si="0"/>
        <v>0</v>
      </c>
      <c r="AQ145">
        <f t="shared" si="0"/>
        <v>0</v>
      </c>
      <c r="AR145">
        <f>MAX(C145:AQ145)</f>
        <v>0</v>
      </c>
      <c r="AT145">
        <f>IF(C145&gt;0,C$170,0)</f>
        <v>0</v>
      </c>
      <c r="AU145">
        <f t="shared" ref="AU145:CH145" si="1">IF(D145&gt;0,D$170,0)</f>
        <v>0</v>
      </c>
      <c r="AV145">
        <f t="shared" si="1"/>
        <v>0</v>
      </c>
      <c r="AW145">
        <f t="shared" si="1"/>
        <v>0</v>
      </c>
      <c r="AX145">
        <f t="shared" si="1"/>
        <v>0</v>
      </c>
      <c r="AY145">
        <f t="shared" si="1"/>
        <v>0</v>
      </c>
      <c r="AZ145">
        <f t="shared" si="1"/>
        <v>0</v>
      </c>
      <c r="BA145">
        <f t="shared" si="1"/>
        <v>0</v>
      </c>
      <c r="BB145">
        <f t="shared" si="1"/>
        <v>0</v>
      </c>
      <c r="BC145">
        <f t="shared" si="1"/>
        <v>0</v>
      </c>
      <c r="BD145">
        <f t="shared" si="1"/>
        <v>0</v>
      </c>
      <c r="BE145">
        <f t="shared" si="1"/>
        <v>0</v>
      </c>
      <c r="BF145">
        <f t="shared" si="1"/>
        <v>0</v>
      </c>
      <c r="BG145">
        <f t="shared" si="1"/>
        <v>0</v>
      </c>
      <c r="BH145">
        <f t="shared" si="1"/>
        <v>0</v>
      </c>
      <c r="BI145">
        <f t="shared" si="1"/>
        <v>0</v>
      </c>
      <c r="BJ145">
        <f t="shared" si="1"/>
        <v>0</v>
      </c>
      <c r="BK145">
        <f t="shared" si="1"/>
        <v>0</v>
      </c>
      <c r="BL145">
        <f t="shared" si="1"/>
        <v>0</v>
      </c>
      <c r="BM145">
        <f t="shared" si="1"/>
        <v>0</v>
      </c>
      <c r="BN145">
        <f t="shared" si="1"/>
        <v>0</v>
      </c>
      <c r="BO145">
        <f t="shared" si="1"/>
        <v>0</v>
      </c>
      <c r="BP145">
        <f t="shared" si="1"/>
        <v>0</v>
      </c>
      <c r="BQ145">
        <f t="shared" si="1"/>
        <v>0</v>
      </c>
      <c r="BR145">
        <f t="shared" si="1"/>
        <v>0</v>
      </c>
      <c r="BS145">
        <f t="shared" si="1"/>
        <v>0</v>
      </c>
      <c r="BT145">
        <f t="shared" si="1"/>
        <v>0</v>
      </c>
      <c r="BU145">
        <f t="shared" si="1"/>
        <v>0</v>
      </c>
      <c r="BV145">
        <f t="shared" si="1"/>
        <v>0</v>
      </c>
      <c r="BW145">
        <f t="shared" si="1"/>
        <v>0</v>
      </c>
      <c r="BX145">
        <f t="shared" si="1"/>
        <v>0</v>
      </c>
      <c r="BY145">
        <f t="shared" si="1"/>
        <v>0</v>
      </c>
      <c r="BZ145">
        <f t="shared" si="1"/>
        <v>0</v>
      </c>
      <c r="CA145">
        <f t="shared" si="1"/>
        <v>0</v>
      </c>
      <c r="CB145">
        <f t="shared" si="1"/>
        <v>0</v>
      </c>
      <c r="CC145">
        <f t="shared" si="1"/>
        <v>0</v>
      </c>
      <c r="CD145">
        <f t="shared" si="1"/>
        <v>0</v>
      </c>
      <c r="CE145">
        <f t="shared" si="1"/>
        <v>0</v>
      </c>
      <c r="CF145">
        <f t="shared" si="1"/>
        <v>0</v>
      </c>
      <c r="CG145">
        <f t="shared" si="1"/>
        <v>0</v>
      </c>
      <c r="CH145">
        <f t="shared" si="1"/>
        <v>0</v>
      </c>
      <c r="CI145">
        <f>SUM(AT145:CH145)</f>
        <v>0</v>
      </c>
    </row>
    <row r="146" spans="1:87">
      <c r="A146">
        <f t="shared" ref="A146:A155" si="2">363+10/144*(C146-C$155)</f>
        <v>363</v>
      </c>
      <c r="B146">
        <f>B145+1</f>
        <v>1</v>
      </c>
      <c r="C146">
        <f t="shared" ref="C146:R168" si="3">MAX(C118-C$115,0)</f>
        <v>0</v>
      </c>
      <c r="D146">
        <f t="shared" si="3"/>
        <v>0</v>
      </c>
      <c r="E146">
        <f t="shared" si="3"/>
        <v>0</v>
      </c>
      <c r="F146">
        <f t="shared" si="3"/>
        <v>0</v>
      </c>
      <c r="G146">
        <f t="shared" si="3"/>
        <v>0</v>
      </c>
      <c r="H146">
        <f t="shared" si="3"/>
        <v>0</v>
      </c>
      <c r="I146">
        <f t="shared" si="3"/>
        <v>0</v>
      </c>
      <c r="J146">
        <f t="shared" si="3"/>
        <v>0</v>
      </c>
      <c r="K146">
        <f t="shared" si="3"/>
        <v>0</v>
      </c>
      <c r="L146">
        <f t="shared" si="3"/>
        <v>0</v>
      </c>
      <c r="M146">
        <f t="shared" si="3"/>
        <v>0</v>
      </c>
      <c r="N146">
        <f t="shared" si="3"/>
        <v>0</v>
      </c>
      <c r="O146">
        <f t="shared" si="3"/>
        <v>0</v>
      </c>
      <c r="P146">
        <f t="shared" si="3"/>
        <v>0</v>
      </c>
      <c r="Q146">
        <f t="shared" si="3"/>
        <v>0</v>
      </c>
      <c r="R146">
        <f t="shared" si="3"/>
        <v>0</v>
      </c>
      <c r="S146">
        <f t="shared" si="0"/>
        <v>0</v>
      </c>
      <c r="T146">
        <f t="shared" si="0"/>
        <v>0</v>
      </c>
      <c r="U146">
        <f t="shared" si="0"/>
        <v>0</v>
      </c>
      <c r="V146">
        <f t="shared" si="0"/>
        <v>0</v>
      </c>
      <c r="W146" s="69">
        <f t="shared" si="0"/>
        <v>0</v>
      </c>
      <c r="X146">
        <f t="shared" si="0"/>
        <v>0</v>
      </c>
      <c r="Y146">
        <f t="shared" si="0"/>
        <v>0</v>
      </c>
      <c r="Z146">
        <f t="shared" si="0"/>
        <v>0</v>
      </c>
      <c r="AA146">
        <f t="shared" si="0"/>
        <v>0</v>
      </c>
      <c r="AB146">
        <f t="shared" si="0"/>
        <v>0</v>
      </c>
      <c r="AC146">
        <f t="shared" si="0"/>
        <v>0</v>
      </c>
      <c r="AD146">
        <f t="shared" si="0"/>
        <v>0</v>
      </c>
      <c r="AE146">
        <f t="shared" si="0"/>
        <v>0</v>
      </c>
      <c r="AF146">
        <f t="shared" si="0"/>
        <v>0</v>
      </c>
      <c r="AG146">
        <f t="shared" si="0"/>
        <v>0</v>
      </c>
      <c r="AH146">
        <f t="shared" si="0"/>
        <v>0</v>
      </c>
      <c r="AI146">
        <f t="shared" si="0"/>
        <v>0</v>
      </c>
      <c r="AJ146">
        <f t="shared" si="0"/>
        <v>0</v>
      </c>
      <c r="AK146">
        <f t="shared" si="0"/>
        <v>0</v>
      </c>
      <c r="AL146">
        <f t="shared" si="0"/>
        <v>0</v>
      </c>
      <c r="AM146">
        <f t="shared" si="0"/>
        <v>0</v>
      </c>
      <c r="AN146">
        <f t="shared" si="0"/>
        <v>0</v>
      </c>
      <c r="AO146">
        <f t="shared" si="0"/>
        <v>0</v>
      </c>
      <c r="AP146">
        <f t="shared" si="0"/>
        <v>0</v>
      </c>
      <c r="AQ146">
        <f t="shared" si="0"/>
        <v>0</v>
      </c>
      <c r="AR146">
        <f t="shared" ref="AR146:AR168" si="4">MAX(C146:AQ146)</f>
        <v>0</v>
      </c>
      <c r="AT146">
        <f t="shared" ref="AT146:AT168" si="5">IF(C146&gt;0,C$170,0)</f>
        <v>0</v>
      </c>
      <c r="AU146">
        <f t="shared" ref="AU146:AU168" si="6">IF(D146&gt;0,D$170,0)</f>
        <v>0</v>
      </c>
      <c r="AV146">
        <f t="shared" ref="AV146:AV168" si="7">IF(E146&gt;0,E$170,0)</f>
        <v>0</v>
      </c>
      <c r="AW146">
        <f t="shared" ref="AW146:AW168" si="8">IF(F146&gt;0,F$170,0)</f>
        <v>0</v>
      </c>
      <c r="AX146">
        <f t="shared" ref="AX146:AX168" si="9">IF(G146&gt;0,G$170,0)</f>
        <v>0</v>
      </c>
      <c r="AY146">
        <f t="shared" ref="AY146:AY168" si="10">IF(H146&gt;0,H$170,0)</f>
        <v>0</v>
      </c>
      <c r="AZ146">
        <f t="shared" ref="AZ146:AZ168" si="11">IF(I146&gt;0,I$170,0)</f>
        <v>0</v>
      </c>
      <c r="BA146">
        <f t="shared" ref="BA146:BA168" si="12">IF(J146&gt;0,J$170,0)</f>
        <v>0</v>
      </c>
      <c r="BB146">
        <f t="shared" ref="BB146:BB168" si="13">IF(K146&gt;0,K$170,0)</f>
        <v>0</v>
      </c>
      <c r="BC146">
        <f t="shared" ref="BC146:BC168" si="14">IF(L146&gt;0,L$170,0)</f>
        <v>0</v>
      </c>
      <c r="BD146">
        <f t="shared" ref="BD146:BD168" si="15">IF(M146&gt;0,M$170,0)</f>
        <v>0</v>
      </c>
      <c r="BE146">
        <f t="shared" ref="BE146:BE168" si="16">IF(N146&gt;0,N$170,0)</f>
        <v>0</v>
      </c>
      <c r="BF146">
        <f t="shared" ref="BF146:BF168" si="17">IF(O146&gt;0,O$170,0)</f>
        <v>0</v>
      </c>
      <c r="BG146">
        <f t="shared" ref="BG146:BG168" si="18">IF(P146&gt;0,P$170,0)</f>
        <v>0</v>
      </c>
      <c r="BH146">
        <f t="shared" ref="BH146:BH168" si="19">IF(Q146&gt;0,Q$170,0)</f>
        <v>0</v>
      </c>
      <c r="BI146">
        <f t="shared" ref="BI146:BI168" si="20">IF(R146&gt;0,R$170,0)</f>
        <v>0</v>
      </c>
      <c r="BJ146">
        <f t="shared" ref="BJ146:BJ168" si="21">IF(S146&gt;0,S$170,0)</f>
        <v>0</v>
      </c>
      <c r="BK146">
        <f t="shared" ref="BK146:BK168" si="22">IF(T146&gt;0,T$170,0)</f>
        <v>0</v>
      </c>
      <c r="BL146">
        <f t="shared" ref="BL146:BL168" si="23">IF(U146&gt;0,U$170,0)</f>
        <v>0</v>
      </c>
      <c r="BM146">
        <f t="shared" ref="BM146:BM168" si="24">IF(V146&gt;0,V$170,0)</f>
        <v>0</v>
      </c>
      <c r="BN146">
        <f t="shared" ref="BN146:BN168" si="25">IF(W146&gt;0,W$170,0)</f>
        <v>0</v>
      </c>
      <c r="BO146">
        <f t="shared" ref="BO146:BO168" si="26">IF(X146&gt;0,X$170,0)</f>
        <v>0</v>
      </c>
      <c r="BP146">
        <f t="shared" ref="BP146:BP168" si="27">IF(Y146&gt;0,Y$170,0)</f>
        <v>0</v>
      </c>
      <c r="BQ146">
        <f t="shared" ref="BQ146:BQ168" si="28">IF(Z146&gt;0,Z$170,0)</f>
        <v>0</v>
      </c>
      <c r="BR146">
        <f t="shared" ref="BR146:BR168" si="29">IF(AA146&gt;0,AA$170,0)</f>
        <v>0</v>
      </c>
      <c r="BS146">
        <f t="shared" ref="BS146:BS168" si="30">IF(AB146&gt;0,AB$170,0)</f>
        <v>0</v>
      </c>
      <c r="BT146">
        <f t="shared" ref="BT146:BT168" si="31">IF(AC146&gt;0,AC$170,0)</f>
        <v>0</v>
      </c>
      <c r="BU146">
        <f t="shared" ref="BU146:BU168" si="32">IF(AD146&gt;0,AD$170,0)</f>
        <v>0</v>
      </c>
      <c r="BV146">
        <f t="shared" ref="BV146:BV168" si="33">IF(AE146&gt;0,AE$170,0)</f>
        <v>0</v>
      </c>
      <c r="BW146">
        <f t="shared" ref="BW146:BW168" si="34">IF(AF146&gt;0,AF$170,0)</f>
        <v>0</v>
      </c>
      <c r="BX146">
        <f t="shared" ref="BX146:BX168" si="35">IF(AG146&gt;0,AG$170,0)</f>
        <v>0</v>
      </c>
      <c r="BY146">
        <f t="shared" ref="BY146:BY168" si="36">IF(AH146&gt;0,AH$170,0)</f>
        <v>0</v>
      </c>
      <c r="BZ146">
        <f t="shared" ref="BZ146:BZ168" si="37">IF(AI146&gt;0,AI$170,0)</f>
        <v>0</v>
      </c>
      <c r="CA146">
        <f t="shared" ref="CA146:CA168" si="38">IF(AJ146&gt;0,AJ$170,0)</f>
        <v>0</v>
      </c>
      <c r="CB146">
        <f t="shared" ref="CB146:CB168" si="39">IF(AK146&gt;0,AK$170,0)</f>
        <v>0</v>
      </c>
      <c r="CC146">
        <f t="shared" ref="CC146:CC168" si="40">IF(AL146&gt;0,AL$170,0)</f>
        <v>0</v>
      </c>
      <c r="CD146">
        <f t="shared" ref="CD146:CD168" si="41">IF(AM146&gt;0,AM$170,0)</f>
        <v>0</v>
      </c>
      <c r="CE146">
        <f t="shared" ref="CE146:CE168" si="42">IF(AN146&gt;0,AN$170,0)</f>
        <v>0</v>
      </c>
      <c r="CF146">
        <f t="shared" ref="CF146:CF168" si="43">IF(AO146&gt;0,AO$170,0)</f>
        <v>0</v>
      </c>
      <c r="CG146">
        <f t="shared" ref="CG146:CG168" si="44">IF(AP146&gt;0,AP$170,0)</f>
        <v>0</v>
      </c>
      <c r="CH146">
        <f t="shared" ref="CH146:CH168" si="45">IF(AQ146&gt;0,AQ$170,0)</f>
        <v>0</v>
      </c>
      <c r="CI146">
        <f t="shared" ref="CI146:CI168" si="46">SUM(AT146:CH146)</f>
        <v>0</v>
      </c>
    </row>
    <row r="147" spans="1:87">
      <c r="A147">
        <f t="shared" si="2"/>
        <v>363</v>
      </c>
      <c r="B147">
        <f t="shared" ref="B147:B168" si="47">B146+1</f>
        <v>2</v>
      </c>
      <c r="C147">
        <f t="shared" si="3"/>
        <v>0</v>
      </c>
      <c r="D147">
        <f t="shared" si="0"/>
        <v>0</v>
      </c>
      <c r="E147">
        <f t="shared" si="0"/>
        <v>0</v>
      </c>
      <c r="F147">
        <f t="shared" si="0"/>
        <v>0</v>
      </c>
      <c r="G147">
        <f t="shared" si="0"/>
        <v>0</v>
      </c>
      <c r="H147">
        <f t="shared" si="0"/>
        <v>0</v>
      </c>
      <c r="I147">
        <f t="shared" si="0"/>
        <v>0</v>
      </c>
      <c r="J147">
        <f t="shared" si="0"/>
        <v>0</v>
      </c>
      <c r="K147">
        <f t="shared" si="0"/>
        <v>0</v>
      </c>
      <c r="L147">
        <f t="shared" si="0"/>
        <v>0</v>
      </c>
      <c r="M147">
        <f t="shared" si="0"/>
        <v>0</v>
      </c>
      <c r="N147">
        <f t="shared" si="0"/>
        <v>0</v>
      </c>
      <c r="O147">
        <f t="shared" si="0"/>
        <v>0</v>
      </c>
      <c r="P147">
        <f t="shared" si="0"/>
        <v>0</v>
      </c>
      <c r="Q147">
        <f t="shared" si="0"/>
        <v>0</v>
      </c>
      <c r="R147">
        <f t="shared" si="0"/>
        <v>0</v>
      </c>
      <c r="S147">
        <f t="shared" si="0"/>
        <v>0</v>
      </c>
      <c r="T147">
        <f t="shared" si="0"/>
        <v>0</v>
      </c>
      <c r="U147">
        <f t="shared" si="0"/>
        <v>0</v>
      </c>
      <c r="V147">
        <f t="shared" si="0"/>
        <v>0</v>
      </c>
      <c r="W147" s="69">
        <f t="shared" si="0"/>
        <v>0</v>
      </c>
      <c r="X147">
        <f t="shared" si="0"/>
        <v>0</v>
      </c>
      <c r="Y147">
        <f t="shared" si="0"/>
        <v>0</v>
      </c>
      <c r="Z147">
        <f t="shared" si="0"/>
        <v>0</v>
      </c>
      <c r="AA147">
        <f t="shared" si="0"/>
        <v>0</v>
      </c>
      <c r="AB147">
        <f t="shared" si="0"/>
        <v>0</v>
      </c>
      <c r="AC147">
        <f t="shared" si="0"/>
        <v>0</v>
      </c>
      <c r="AD147">
        <f t="shared" si="0"/>
        <v>0</v>
      </c>
      <c r="AE147">
        <f t="shared" si="0"/>
        <v>0</v>
      </c>
      <c r="AF147">
        <f t="shared" si="0"/>
        <v>0</v>
      </c>
      <c r="AG147">
        <f t="shared" si="0"/>
        <v>0</v>
      </c>
      <c r="AH147">
        <f t="shared" si="0"/>
        <v>0</v>
      </c>
      <c r="AI147">
        <f t="shared" si="0"/>
        <v>0</v>
      </c>
      <c r="AJ147">
        <f t="shared" si="0"/>
        <v>0</v>
      </c>
      <c r="AK147">
        <f t="shared" si="0"/>
        <v>0</v>
      </c>
      <c r="AL147">
        <f t="shared" si="0"/>
        <v>0</v>
      </c>
      <c r="AM147">
        <f t="shared" si="0"/>
        <v>0</v>
      </c>
      <c r="AN147">
        <f t="shared" si="0"/>
        <v>0</v>
      </c>
      <c r="AO147">
        <f t="shared" si="0"/>
        <v>0</v>
      </c>
      <c r="AP147">
        <f t="shared" si="0"/>
        <v>0</v>
      </c>
      <c r="AQ147">
        <f t="shared" si="0"/>
        <v>0</v>
      </c>
      <c r="AR147">
        <f t="shared" si="4"/>
        <v>0</v>
      </c>
      <c r="AT147">
        <f t="shared" si="5"/>
        <v>0</v>
      </c>
      <c r="AU147">
        <f t="shared" si="6"/>
        <v>0</v>
      </c>
      <c r="AV147">
        <f t="shared" si="7"/>
        <v>0</v>
      </c>
      <c r="AW147">
        <f t="shared" si="8"/>
        <v>0</v>
      </c>
      <c r="AX147">
        <f t="shared" si="9"/>
        <v>0</v>
      </c>
      <c r="AY147">
        <f t="shared" si="10"/>
        <v>0</v>
      </c>
      <c r="AZ147">
        <f t="shared" si="11"/>
        <v>0</v>
      </c>
      <c r="BA147">
        <f t="shared" si="12"/>
        <v>0</v>
      </c>
      <c r="BB147">
        <f t="shared" si="13"/>
        <v>0</v>
      </c>
      <c r="BC147">
        <f t="shared" si="14"/>
        <v>0</v>
      </c>
      <c r="BD147">
        <f t="shared" si="15"/>
        <v>0</v>
      </c>
      <c r="BE147">
        <f t="shared" si="16"/>
        <v>0</v>
      </c>
      <c r="BF147">
        <f t="shared" si="17"/>
        <v>0</v>
      </c>
      <c r="BG147">
        <f t="shared" si="18"/>
        <v>0</v>
      </c>
      <c r="BH147">
        <f t="shared" si="19"/>
        <v>0</v>
      </c>
      <c r="BI147">
        <f t="shared" si="20"/>
        <v>0</v>
      </c>
      <c r="BJ147">
        <f t="shared" si="21"/>
        <v>0</v>
      </c>
      <c r="BK147">
        <f t="shared" si="22"/>
        <v>0</v>
      </c>
      <c r="BL147">
        <f t="shared" si="23"/>
        <v>0</v>
      </c>
      <c r="BM147">
        <f t="shared" si="24"/>
        <v>0</v>
      </c>
      <c r="BN147">
        <f t="shared" si="25"/>
        <v>0</v>
      </c>
      <c r="BO147">
        <f t="shared" si="26"/>
        <v>0</v>
      </c>
      <c r="BP147">
        <f t="shared" si="27"/>
        <v>0</v>
      </c>
      <c r="BQ147">
        <f t="shared" si="28"/>
        <v>0</v>
      </c>
      <c r="BR147">
        <f t="shared" si="29"/>
        <v>0</v>
      </c>
      <c r="BS147">
        <f t="shared" si="30"/>
        <v>0</v>
      </c>
      <c r="BT147">
        <f t="shared" si="31"/>
        <v>0</v>
      </c>
      <c r="BU147">
        <f t="shared" si="32"/>
        <v>0</v>
      </c>
      <c r="BV147">
        <f t="shared" si="33"/>
        <v>0</v>
      </c>
      <c r="BW147">
        <f t="shared" si="34"/>
        <v>0</v>
      </c>
      <c r="BX147">
        <f t="shared" si="35"/>
        <v>0</v>
      </c>
      <c r="BY147">
        <f t="shared" si="36"/>
        <v>0</v>
      </c>
      <c r="BZ147">
        <f t="shared" si="37"/>
        <v>0</v>
      </c>
      <c r="CA147">
        <f t="shared" si="38"/>
        <v>0</v>
      </c>
      <c r="CB147">
        <f t="shared" si="39"/>
        <v>0</v>
      </c>
      <c r="CC147">
        <f t="shared" si="40"/>
        <v>0</v>
      </c>
      <c r="CD147">
        <f t="shared" si="41"/>
        <v>0</v>
      </c>
      <c r="CE147">
        <f t="shared" si="42"/>
        <v>0</v>
      </c>
      <c r="CF147">
        <f t="shared" si="43"/>
        <v>0</v>
      </c>
      <c r="CG147">
        <f t="shared" si="44"/>
        <v>0</v>
      </c>
      <c r="CH147">
        <f t="shared" si="45"/>
        <v>0</v>
      </c>
      <c r="CI147">
        <f t="shared" si="46"/>
        <v>0</v>
      </c>
    </row>
    <row r="148" spans="1:87">
      <c r="A148">
        <f t="shared" si="2"/>
        <v>363</v>
      </c>
      <c r="B148">
        <f t="shared" si="47"/>
        <v>3</v>
      </c>
      <c r="C148">
        <f t="shared" si="3"/>
        <v>0</v>
      </c>
      <c r="D148">
        <f t="shared" si="0"/>
        <v>0</v>
      </c>
      <c r="E148">
        <f t="shared" si="0"/>
        <v>0</v>
      </c>
      <c r="F148">
        <f t="shared" si="0"/>
        <v>0</v>
      </c>
      <c r="G148">
        <f t="shared" si="0"/>
        <v>0</v>
      </c>
      <c r="H148">
        <f t="shared" si="0"/>
        <v>0</v>
      </c>
      <c r="I148">
        <f t="shared" si="0"/>
        <v>0</v>
      </c>
      <c r="J148">
        <f t="shared" si="0"/>
        <v>0</v>
      </c>
      <c r="K148">
        <f t="shared" si="0"/>
        <v>0</v>
      </c>
      <c r="L148">
        <f t="shared" si="0"/>
        <v>0</v>
      </c>
      <c r="M148">
        <f t="shared" si="0"/>
        <v>0</v>
      </c>
      <c r="N148">
        <f t="shared" si="0"/>
        <v>0</v>
      </c>
      <c r="O148">
        <f t="shared" si="0"/>
        <v>0</v>
      </c>
      <c r="P148">
        <f t="shared" si="0"/>
        <v>0</v>
      </c>
      <c r="Q148">
        <f t="shared" si="0"/>
        <v>0</v>
      </c>
      <c r="R148">
        <f t="shared" si="0"/>
        <v>0</v>
      </c>
      <c r="S148">
        <f t="shared" si="0"/>
        <v>0</v>
      </c>
      <c r="T148">
        <f t="shared" si="0"/>
        <v>0</v>
      </c>
      <c r="U148">
        <f t="shared" si="0"/>
        <v>0</v>
      </c>
      <c r="V148">
        <f t="shared" si="0"/>
        <v>0</v>
      </c>
      <c r="W148" s="69">
        <f t="shared" si="0"/>
        <v>0</v>
      </c>
      <c r="X148">
        <f t="shared" si="0"/>
        <v>0</v>
      </c>
      <c r="Y148">
        <f t="shared" si="0"/>
        <v>0</v>
      </c>
      <c r="Z148">
        <f t="shared" si="0"/>
        <v>0</v>
      </c>
      <c r="AA148">
        <f t="shared" si="0"/>
        <v>0</v>
      </c>
      <c r="AB148">
        <f t="shared" si="0"/>
        <v>0</v>
      </c>
      <c r="AC148">
        <f t="shared" si="0"/>
        <v>0</v>
      </c>
      <c r="AD148">
        <f t="shared" si="0"/>
        <v>0</v>
      </c>
      <c r="AE148">
        <f t="shared" si="0"/>
        <v>0</v>
      </c>
      <c r="AF148">
        <f t="shared" si="0"/>
        <v>0</v>
      </c>
      <c r="AG148">
        <f t="shared" si="0"/>
        <v>0</v>
      </c>
      <c r="AH148">
        <f t="shared" si="0"/>
        <v>0</v>
      </c>
      <c r="AI148">
        <f t="shared" si="0"/>
        <v>0</v>
      </c>
      <c r="AJ148">
        <f t="shared" si="0"/>
        <v>0</v>
      </c>
      <c r="AK148">
        <f t="shared" si="0"/>
        <v>0</v>
      </c>
      <c r="AL148">
        <f t="shared" si="0"/>
        <v>0</v>
      </c>
      <c r="AM148">
        <f t="shared" si="0"/>
        <v>0</v>
      </c>
      <c r="AN148">
        <f t="shared" si="0"/>
        <v>0</v>
      </c>
      <c r="AO148">
        <f t="shared" si="0"/>
        <v>0</v>
      </c>
      <c r="AP148">
        <f t="shared" si="0"/>
        <v>0</v>
      </c>
      <c r="AQ148">
        <f t="shared" si="0"/>
        <v>0</v>
      </c>
      <c r="AR148">
        <f t="shared" si="4"/>
        <v>0</v>
      </c>
      <c r="AT148">
        <f t="shared" si="5"/>
        <v>0</v>
      </c>
      <c r="AU148">
        <f t="shared" si="6"/>
        <v>0</v>
      </c>
      <c r="AV148">
        <f t="shared" si="7"/>
        <v>0</v>
      </c>
      <c r="AW148">
        <f t="shared" si="8"/>
        <v>0</v>
      </c>
      <c r="AX148">
        <f t="shared" si="9"/>
        <v>0</v>
      </c>
      <c r="AY148">
        <f t="shared" si="10"/>
        <v>0</v>
      </c>
      <c r="AZ148">
        <f t="shared" si="11"/>
        <v>0</v>
      </c>
      <c r="BA148">
        <f t="shared" si="12"/>
        <v>0</v>
      </c>
      <c r="BB148">
        <f t="shared" si="13"/>
        <v>0</v>
      </c>
      <c r="BC148">
        <f t="shared" si="14"/>
        <v>0</v>
      </c>
      <c r="BD148">
        <f t="shared" si="15"/>
        <v>0</v>
      </c>
      <c r="BE148">
        <f t="shared" si="16"/>
        <v>0</v>
      </c>
      <c r="BF148">
        <f t="shared" si="17"/>
        <v>0</v>
      </c>
      <c r="BG148">
        <f t="shared" si="18"/>
        <v>0</v>
      </c>
      <c r="BH148">
        <f t="shared" si="19"/>
        <v>0</v>
      </c>
      <c r="BI148">
        <f t="shared" si="20"/>
        <v>0</v>
      </c>
      <c r="BJ148">
        <f t="shared" si="21"/>
        <v>0</v>
      </c>
      <c r="BK148">
        <f t="shared" si="22"/>
        <v>0</v>
      </c>
      <c r="BL148">
        <f t="shared" si="23"/>
        <v>0</v>
      </c>
      <c r="BM148">
        <f t="shared" si="24"/>
        <v>0</v>
      </c>
      <c r="BN148">
        <f t="shared" si="25"/>
        <v>0</v>
      </c>
      <c r="BO148">
        <f t="shared" si="26"/>
        <v>0</v>
      </c>
      <c r="BP148">
        <f t="shared" si="27"/>
        <v>0</v>
      </c>
      <c r="BQ148">
        <f t="shared" si="28"/>
        <v>0</v>
      </c>
      <c r="BR148">
        <f t="shared" si="29"/>
        <v>0</v>
      </c>
      <c r="BS148">
        <f t="shared" si="30"/>
        <v>0</v>
      </c>
      <c r="BT148">
        <f t="shared" si="31"/>
        <v>0</v>
      </c>
      <c r="BU148">
        <f t="shared" si="32"/>
        <v>0</v>
      </c>
      <c r="BV148">
        <f t="shared" si="33"/>
        <v>0</v>
      </c>
      <c r="BW148">
        <f t="shared" si="34"/>
        <v>0</v>
      </c>
      <c r="BX148">
        <f t="shared" si="35"/>
        <v>0</v>
      </c>
      <c r="BY148">
        <f t="shared" si="36"/>
        <v>0</v>
      </c>
      <c r="BZ148">
        <f t="shared" si="37"/>
        <v>0</v>
      </c>
      <c r="CA148">
        <f t="shared" si="38"/>
        <v>0</v>
      </c>
      <c r="CB148">
        <f t="shared" si="39"/>
        <v>0</v>
      </c>
      <c r="CC148">
        <f t="shared" si="40"/>
        <v>0</v>
      </c>
      <c r="CD148">
        <f t="shared" si="41"/>
        <v>0</v>
      </c>
      <c r="CE148">
        <f t="shared" si="42"/>
        <v>0</v>
      </c>
      <c r="CF148">
        <f t="shared" si="43"/>
        <v>0</v>
      </c>
      <c r="CG148">
        <f t="shared" si="44"/>
        <v>0</v>
      </c>
      <c r="CH148">
        <f t="shared" si="45"/>
        <v>0</v>
      </c>
      <c r="CI148">
        <f t="shared" si="46"/>
        <v>0</v>
      </c>
    </row>
    <row r="149" spans="1:87">
      <c r="A149">
        <f t="shared" si="2"/>
        <v>363</v>
      </c>
      <c r="B149">
        <f t="shared" si="47"/>
        <v>4</v>
      </c>
      <c r="C149">
        <f t="shared" si="3"/>
        <v>0</v>
      </c>
      <c r="D149">
        <f t="shared" si="0"/>
        <v>0</v>
      </c>
      <c r="E149">
        <f t="shared" si="0"/>
        <v>0</v>
      </c>
      <c r="F149">
        <f t="shared" si="0"/>
        <v>0</v>
      </c>
      <c r="G149">
        <f t="shared" si="0"/>
        <v>0</v>
      </c>
      <c r="H149">
        <f t="shared" si="0"/>
        <v>0</v>
      </c>
      <c r="I149">
        <f t="shared" si="0"/>
        <v>0</v>
      </c>
      <c r="J149">
        <f t="shared" si="0"/>
        <v>0</v>
      </c>
      <c r="K149">
        <f t="shared" si="0"/>
        <v>0</v>
      </c>
      <c r="L149">
        <f t="shared" si="0"/>
        <v>0</v>
      </c>
      <c r="M149">
        <f t="shared" si="0"/>
        <v>0</v>
      </c>
      <c r="N149">
        <f t="shared" si="0"/>
        <v>0</v>
      </c>
      <c r="O149">
        <f t="shared" si="0"/>
        <v>0</v>
      </c>
      <c r="P149">
        <f t="shared" si="0"/>
        <v>0</v>
      </c>
      <c r="Q149">
        <f t="shared" si="0"/>
        <v>0</v>
      </c>
      <c r="R149">
        <f t="shared" si="0"/>
        <v>0</v>
      </c>
      <c r="S149">
        <f t="shared" si="0"/>
        <v>0</v>
      </c>
      <c r="T149">
        <f t="shared" si="0"/>
        <v>0</v>
      </c>
      <c r="U149">
        <f t="shared" si="0"/>
        <v>0</v>
      </c>
      <c r="V149">
        <f t="shared" si="0"/>
        <v>0</v>
      </c>
      <c r="W149" s="69">
        <f t="shared" si="0"/>
        <v>0</v>
      </c>
      <c r="X149">
        <f t="shared" si="0"/>
        <v>0</v>
      </c>
      <c r="Y149">
        <f t="shared" si="0"/>
        <v>0</v>
      </c>
      <c r="Z149">
        <f t="shared" si="0"/>
        <v>0</v>
      </c>
      <c r="AA149">
        <f t="shared" si="0"/>
        <v>0</v>
      </c>
      <c r="AB149">
        <f t="shared" si="0"/>
        <v>0</v>
      </c>
      <c r="AC149">
        <f t="shared" si="0"/>
        <v>0</v>
      </c>
      <c r="AD149">
        <f t="shared" si="0"/>
        <v>0</v>
      </c>
      <c r="AE149">
        <f t="shared" si="0"/>
        <v>0</v>
      </c>
      <c r="AF149">
        <f t="shared" si="0"/>
        <v>0</v>
      </c>
      <c r="AG149">
        <f t="shared" si="0"/>
        <v>0</v>
      </c>
      <c r="AH149">
        <f t="shared" si="0"/>
        <v>0</v>
      </c>
      <c r="AI149">
        <f t="shared" si="0"/>
        <v>0</v>
      </c>
      <c r="AJ149">
        <f t="shared" si="0"/>
        <v>0</v>
      </c>
      <c r="AK149">
        <f t="shared" si="0"/>
        <v>0</v>
      </c>
      <c r="AL149">
        <f t="shared" si="0"/>
        <v>0</v>
      </c>
      <c r="AM149">
        <f t="shared" si="0"/>
        <v>0</v>
      </c>
      <c r="AN149">
        <f t="shared" si="0"/>
        <v>0</v>
      </c>
      <c r="AO149">
        <f t="shared" si="0"/>
        <v>0</v>
      </c>
      <c r="AP149">
        <f t="shared" si="0"/>
        <v>0</v>
      </c>
      <c r="AQ149">
        <f t="shared" si="0"/>
        <v>0</v>
      </c>
      <c r="AR149">
        <f t="shared" si="4"/>
        <v>0</v>
      </c>
      <c r="AT149">
        <f t="shared" si="5"/>
        <v>0</v>
      </c>
      <c r="AU149">
        <f t="shared" si="6"/>
        <v>0</v>
      </c>
      <c r="AV149">
        <f t="shared" si="7"/>
        <v>0</v>
      </c>
      <c r="AW149">
        <f t="shared" si="8"/>
        <v>0</v>
      </c>
      <c r="AX149">
        <f t="shared" si="9"/>
        <v>0</v>
      </c>
      <c r="AY149">
        <f t="shared" si="10"/>
        <v>0</v>
      </c>
      <c r="AZ149">
        <f t="shared" si="11"/>
        <v>0</v>
      </c>
      <c r="BA149">
        <f t="shared" si="12"/>
        <v>0</v>
      </c>
      <c r="BB149">
        <f t="shared" si="13"/>
        <v>0</v>
      </c>
      <c r="BC149">
        <f t="shared" si="14"/>
        <v>0</v>
      </c>
      <c r="BD149">
        <f t="shared" si="15"/>
        <v>0</v>
      </c>
      <c r="BE149">
        <f t="shared" si="16"/>
        <v>0</v>
      </c>
      <c r="BF149">
        <f t="shared" si="17"/>
        <v>0</v>
      </c>
      <c r="BG149">
        <f t="shared" si="18"/>
        <v>0</v>
      </c>
      <c r="BH149">
        <f t="shared" si="19"/>
        <v>0</v>
      </c>
      <c r="BI149">
        <f t="shared" si="20"/>
        <v>0</v>
      </c>
      <c r="BJ149">
        <f t="shared" si="21"/>
        <v>0</v>
      </c>
      <c r="BK149">
        <f t="shared" si="22"/>
        <v>0</v>
      </c>
      <c r="BL149">
        <f t="shared" si="23"/>
        <v>0</v>
      </c>
      <c r="BM149">
        <f t="shared" si="24"/>
        <v>0</v>
      </c>
      <c r="BN149">
        <f t="shared" si="25"/>
        <v>0</v>
      </c>
      <c r="BO149">
        <f t="shared" si="26"/>
        <v>0</v>
      </c>
      <c r="BP149">
        <f t="shared" si="27"/>
        <v>0</v>
      </c>
      <c r="BQ149">
        <f t="shared" si="28"/>
        <v>0</v>
      </c>
      <c r="BR149">
        <f t="shared" si="29"/>
        <v>0</v>
      </c>
      <c r="BS149">
        <f t="shared" si="30"/>
        <v>0</v>
      </c>
      <c r="BT149">
        <f t="shared" si="31"/>
        <v>0</v>
      </c>
      <c r="BU149">
        <f t="shared" si="32"/>
        <v>0</v>
      </c>
      <c r="BV149">
        <f t="shared" si="33"/>
        <v>0</v>
      </c>
      <c r="BW149">
        <f t="shared" si="34"/>
        <v>0</v>
      </c>
      <c r="BX149">
        <f t="shared" si="35"/>
        <v>0</v>
      </c>
      <c r="BY149">
        <f t="shared" si="36"/>
        <v>0</v>
      </c>
      <c r="BZ149">
        <f t="shared" si="37"/>
        <v>0</v>
      </c>
      <c r="CA149">
        <f t="shared" si="38"/>
        <v>0</v>
      </c>
      <c r="CB149">
        <f t="shared" si="39"/>
        <v>0</v>
      </c>
      <c r="CC149">
        <f t="shared" si="40"/>
        <v>0</v>
      </c>
      <c r="CD149">
        <f t="shared" si="41"/>
        <v>0</v>
      </c>
      <c r="CE149">
        <f t="shared" si="42"/>
        <v>0</v>
      </c>
      <c r="CF149">
        <f t="shared" si="43"/>
        <v>0</v>
      </c>
      <c r="CG149">
        <f t="shared" si="44"/>
        <v>0</v>
      </c>
      <c r="CH149">
        <f t="shared" si="45"/>
        <v>0</v>
      </c>
      <c r="CI149">
        <f t="shared" si="46"/>
        <v>0</v>
      </c>
    </row>
    <row r="150" spans="1:87">
      <c r="A150">
        <f t="shared" si="2"/>
        <v>363</v>
      </c>
      <c r="B150">
        <f t="shared" si="47"/>
        <v>5</v>
      </c>
      <c r="C150">
        <f t="shared" si="3"/>
        <v>0</v>
      </c>
      <c r="D150">
        <f t="shared" si="0"/>
        <v>0</v>
      </c>
      <c r="E150">
        <f t="shared" si="0"/>
        <v>0</v>
      </c>
      <c r="F150">
        <f t="shared" si="0"/>
        <v>0</v>
      </c>
      <c r="G150">
        <f t="shared" si="0"/>
        <v>0</v>
      </c>
      <c r="H150">
        <f t="shared" si="0"/>
        <v>0</v>
      </c>
      <c r="I150">
        <f t="shared" si="0"/>
        <v>0</v>
      </c>
      <c r="J150">
        <f t="shared" si="0"/>
        <v>0</v>
      </c>
      <c r="K150">
        <f t="shared" si="0"/>
        <v>0</v>
      </c>
      <c r="L150">
        <f t="shared" si="0"/>
        <v>0</v>
      </c>
      <c r="M150">
        <f t="shared" si="0"/>
        <v>0</v>
      </c>
      <c r="N150">
        <f t="shared" si="0"/>
        <v>0</v>
      </c>
      <c r="O150">
        <f t="shared" si="0"/>
        <v>0</v>
      </c>
      <c r="P150">
        <f t="shared" si="0"/>
        <v>0</v>
      </c>
      <c r="Q150">
        <f t="shared" si="0"/>
        <v>0</v>
      </c>
      <c r="R150">
        <f t="shared" si="0"/>
        <v>0</v>
      </c>
      <c r="S150">
        <f t="shared" si="0"/>
        <v>0</v>
      </c>
      <c r="T150">
        <f t="shared" si="0"/>
        <v>0</v>
      </c>
      <c r="U150">
        <f t="shared" si="0"/>
        <v>0</v>
      </c>
      <c r="V150">
        <f t="shared" si="0"/>
        <v>0</v>
      </c>
      <c r="W150" s="69">
        <f t="shared" si="0"/>
        <v>0</v>
      </c>
      <c r="X150">
        <f t="shared" si="0"/>
        <v>0</v>
      </c>
      <c r="Y150">
        <f t="shared" si="0"/>
        <v>0</v>
      </c>
      <c r="Z150">
        <f t="shared" si="0"/>
        <v>0</v>
      </c>
      <c r="AA150">
        <f t="shared" si="0"/>
        <v>0</v>
      </c>
      <c r="AB150">
        <f t="shared" si="0"/>
        <v>0</v>
      </c>
      <c r="AC150">
        <f t="shared" si="0"/>
        <v>0</v>
      </c>
      <c r="AD150">
        <f t="shared" si="0"/>
        <v>0</v>
      </c>
      <c r="AE150">
        <f t="shared" si="0"/>
        <v>0</v>
      </c>
      <c r="AF150">
        <f t="shared" si="0"/>
        <v>0</v>
      </c>
      <c r="AG150">
        <f t="shared" si="0"/>
        <v>0</v>
      </c>
      <c r="AH150">
        <f t="shared" si="0"/>
        <v>0</v>
      </c>
      <c r="AI150">
        <f t="shared" si="0"/>
        <v>0</v>
      </c>
      <c r="AJ150">
        <f t="shared" si="0"/>
        <v>0</v>
      </c>
      <c r="AK150">
        <f t="shared" si="0"/>
        <v>0</v>
      </c>
      <c r="AL150">
        <f t="shared" si="0"/>
        <v>0</v>
      </c>
      <c r="AM150">
        <f t="shared" si="0"/>
        <v>0</v>
      </c>
      <c r="AN150">
        <f t="shared" si="0"/>
        <v>0</v>
      </c>
      <c r="AO150">
        <f t="shared" si="0"/>
        <v>0</v>
      </c>
      <c r="AP150">
        <f t="shared" si="0"/>
        <v>0</v>
      </c>
      <c r="AQ150">
        <f t="shared" si="0"/>
        <v>0</v>
      </c>
      <c r="AR150">
        <f t="shared" si="4"/>
        <v>0</v>
      </c>
      <c r="AT150">
        <f t="shared" si="5"/>
        <v>0</v>
      </c>
      <c r="AU150">
        <f t="shared" si="6"/>
        <v>0</v>
      </c>
      <c r="AV150">
        <f t="shared" si="7"/>
        <v>0</v>
      </c>
      <c r="AW150">
        <f t="shared" si="8"/>
        <v>0</v>
      </c>
      <c r="AX150">
        <f t="shared" si="9"/>
        <v>0</v>
      </c>
      <c r="AY150">
        <f t="shared" si="10"/>
        <v>0</v>
      </c>
      <c r="AZ150">
        <f t="shared" si="11"/>
        <v>0</v>
      </c>
      <c r="BA150">
        <f t="shared" si="12"/>
        <v>0</v>
      </c>
      <c r="BB150">
        <f t="shared" si="13"/>
        <v>0</v>
      </c>
      <c r="BC150">
        <f t="shared" si="14"/>
        <v>0</v>
      </c>
      <c r="BD150">
        <f t="shared" si="15"/>
        <v>0</v>
      </c>
      <c r="BE150">
        <f t="shared" si="16"/>
        <v>0</v>
      </c>
      <c r="BF150">
        <f t="shared" si="17"/>
        <v>0</v>
      </c>
      <c r="BG150">
        <f t="shared" si="18"/>
        <v>0</v>
      </c>
      <c r="BH150">
        <f t="shared" si="19"/>
        <v>0</v>
      </c>
      <c r="BI150">
        <f t="shared" si="20"/>
        <v>0</v>
      </c>
      <c r="BJ150">
        <f t="shared" si="21"/>
        <v>0</v>
      </c>
      <c r="BK150">
        <f t="shared" si="22"/>
        <v>0</v>
      </c>
      <c r="BL150">
        <f t="shared" si="23"/>
        <v>0</v>
      </c>
      <c r="BM150">
        <f t="shared" si="24"/>
        <v>0</v>
      </c>
      <c r="BN150">
        <f t="shared" si="25"/>
        <v>0</v>
      </c>
      <c r="BO150">
        <f t="shared" si="26"/>
        <v>0</v>
      </c>
      <c r="BP150">
        <f t="shared" si="27"/>
        <v>0</v>
      </c>
      <c r="BQ150">
        <f t="shared" si="28"/>
        <v>0</v>
      </c>
      <c r="BR150">
        <f t="shared" si="29"/>
        <v>0</v>
      </c>
      <c r="BS150">
        <f t="shared" si="30"/>
        <v>0</v>
      </c>
      <c r="BT150">
        <f t="shared" si="31"/>
        <v>0</v>
      </c>
      <c r="BU150">
        <f t="shared" si="32"/>
        <v>0</v>
      </c>
      <c r="BV150">
        <f t="shared" si="33"/>
        <v>0</v>
      </c>
      <c r="BW150">
        <f t="shared" si="34"/>
        <v>0</v>
      </c>
      <c r="BX150">
        <f t="shared" si="35"/>
        <v>0</v>
      </c>
      <c r="BY150">
        <f t="shared" si="36"/>
        <v>0</v>
      </c>
      <c r="BZ150">
        <f t="shared" si="37"/>
        <v>0</v>
      </c>
      <c r="CA150">
        <f t="shared" si="38"/>
        <v>0</v>
      </c>
      <c r="CB150">
        <f t="shared" si="39"/>
        <v>0</v>
      </c>
      <c r="CC150">
        <f t="shared" si="40"/>
        <v>0</v>
      </c>
      <c r="CD150">
        <f t="shared" si="41"/>
        <v>0</v>
      </c>
      <c r="CE150">
        <f t="shared" si="42"/>
        <v>0</v>
      </c>
      <c r="CF150">
        <f t="shared" si="43"/>
        <v>0</v>
      </c>
      <c r="CG150">
        <f t="shared" si="44"/>
        <v>0</v>
      </c>
      <c r="CH150">
        <f t="shared" si="45"/>
        <v>0</v>
      </c>
      <c r="CI150">
        <f t="shared" si="46"/>
        <v>0</v>
      </c>
    </row>
    <row r="151" spans="1:87">
      <c r="A151">
        <f t="shared" si="2"/>
        <v>363</v>
      </c>
      <c r="B151">
        <f t="shared" si="47"/>
        <v>6</v>
      </c>
      <c r="C151">
        <f t="shared" si="3"/>
        <v>0</v>
      </c>
      <c r="D151">
        <f t="shared" si="0"/>
        <v>0</v>
      </c>
      <c r="E151">
        <f t="shared" si="0"/>
        <v>0</v>
      </c>
      <c r="F151">
        <f t="shared" si="0"/>
        <v>0</v>
      </c>
      <c r="G151">
        <f t="shared" si="0"/>
        <v>0</v>
      </c>
      <c r="H151">
        <f t="shared" si="0"/>
        <v>0</v>
      </c>
      <c r="I151">
        <f t="shared" si="0"/>
        <v>0</v>
      </c>
      <c r="J151">
        <f t="shared" si="0"/>
        <v>0</v>
      </c>
      <c r="K151">
        <f t="shared" si="0"/>
        <v>0</v>
      </c>
      <c r="L151">
        <f t="shared" si="0"/>
        <v>0</v>
      </c>
      <c r="M151">
        <f t="shared" si="0"/>
        <v>0</v>
      </c>
      <c r="N151">
        <f t="shared" si="0"/>
        <v>0</v>
      </c>
      <c r="O151">
        <f t="shared" si="0"/>
        <v>0</v>
      </c>
      <c r="P151">
        <f t="shared" si="0"/>
        <v>0</v>
      </c>
      <c r="Q151">
        <f t="shared" si="0"/>
        <v>0</v>
      </c>
      <c r="R151">
        <f t="shared" si="0"/>
        <v>0</v>
      </c>
      <c r="S151">
        <f t="shared" si="0"/>
        <v>0</v>
      </c>
      <c r="T151">
        <f t="shared" si="0"/>
        <v>0</v>
      </c>
      <c r="U151">
        <f t="shared" si="0"/>
        <v>0</v>
      </c>
      <c r="V151">
        <f t="shared" si="0"/>
        <v>0</v>
      </c>
      <c r="W151" s="69">
        <f t="shared" si="0"/>
        <v>0</v>
      </c>
      <c r="X151">
        <f t="shared" si="0"/>
        <v>0</v>
      </c>
      <c r="Y151">
        <f t="shared" si="0"/>
        <v>0</v>
      </c>
      <c r="Z151">
        <f t="shared" si="0"/>
        <v>0</v>
      </c>
      <c r="AA151">
        <f t="shared" si="0"/>
        <v>0</v>
      </c>
      <c r="AB151">
        <f t="shared" si="0"/>
        <v>0</v>
      </c>
      <c r="AC151">
        <f t="shared" si="0"/>
        <v>0</v>
      </c>
      <c r="AD151">
        <f t="shared" si="0"/>
        <v>0</v>
      </c>
      <c r="AE151">
        <f t="shared" si="0"/>
        <v>0</v>
      </c>
      <c r="AF151">
        <f t="shared" si="0"/>
        <v>0</v>
      </c>
      <c r="AG151">
        <f t="shared" si="0"/>
        <v>0</v>
      </c>
      <c r="AH151">
        <f t="shared" ref="D151:AQ158" si="48">MAX(AH123-AH$115,0)</f>
        <v>0</v>
      </c>
      <c r="AI151">
        <f t="shared" si="48"/>
        <v>0</v>
      </c>
      <c r="AJ151">
        <f t="shared" si="48"/>
        <v>0</v>
      </c>
      <c r="AK151">
        <f t="shared" si="48"/>
        <v>0</v>
      </c>
      <c r="AL151">
        <f t="shared" si="48"/>
        <v>0</v>
      </c>
      <c r="AM151">
        <f t="shared" si="48"/>
        <v>0</v>
      </c>
      <c r="AN151">
        <f t="shared" si="48"/>
        <v>0</v>
      </c>
      <c r="AO151">
        <f t="shared" si="48"/>
        <v>0</v>
      </c>
      <c r="AP151">
        <f t="shared" si="48"/>
        <v>0</v>
      </c>
      <c r="AQ151">
        <f t="shared" si="48"/>
        <v>0</v>
      </c>
      <c r="AR151">
        <f t="shared" si="4"/>
        <v>0</v>
      </c>
      <c r="AT151">
        <f t="shared" si="5"/>
        <v>0</v>
      </c>
      <c r="AU151">
        <f t="shared" si="6"/>
        <v>0</v>
      </c>
      <c r="AV151">
        <f t="shared" si="7"/>
        <v>0</v>
      </c>
      <c r="AW151">
        <f t="shared" si="8"/>
        <v>0</v>
      </c>
      <c r="AX151">
        <f t="shared" si="9"/>
        <v>0</v>
      </c>
      <c r="AY151">
        <f t="shared" si="10"/>
        <v>0</v>
      </c>
      <c r="AZ151">
        <f t="shared" si="11"/>
        <v>0</v>
      </c>
      <c r="BA151">
        <f t="shared" si="12"/>
        <v>0</v>
      </c>
      <c r="BB151">
        <f t="shared" si="13"/>
        <v>0</v>
      </c>
      <c r="BC151">
        <f t="shared" si="14"/>
        <v>0</v>
      </c>
      <c r="BD151">
        <f t="shared" si="15"/>
        <v>0</v>
      </c>
      <c r="BE151">
        <f t="shared" si="16"/>
        <v>0</v>
      </c>
      <c r="BF151">
        <f t="shared" si="17"/>
        <v>0</v>
      </c>
      <c r="BG151">
        <f t="shared" si="18"/>
        <v>0</v>
      </c>
      <c r="BH151">
        <f t="shared" si="19"/>
        <v>0</v>
      </c>
      <c r="BI151">
        <f t="shared" si="20"/>
        <v>0</v>
      </c>
      <c r="BJ151">
        <f t="shared" si="21"/>
        <v>0</v>
      </c>
      <c r="BK151">
        <f t="shared" si="22"/>
        <v>0</v>
      </c>
      <c r="BL151">
        <f t="shared" si="23"/>
        <v>0</v>
      </c>
      <c r="BM151">
        <f t="shared" si="24"/>
        <v>0</v>
      </c>
      <c r="BN151">
        <f t="shared" si="25"/>
        <v>0</v>
      </c>
      <c r="BO151">
        <f t="shared" si="26"/>
        <v>0</v>
      </c>
      <c r="BP151">
        <f t="shared" si="27"/>
        <v>0</v>
      </c>
      <c r="BQ151">
        <f t="shared" si="28"/>
        <v>0</v>
      </c>
      <c r="BR151">
        <f t="shared" si="29"/>
        <v>0</v>
      </c>
      <c r="BS151">
        <f t="shared" si="30"/>
        <v>0</v>
      </c>
      <c r="BT151">
        <f t="shared" si="31"/>
        <v>0</v>
      </c>
      <c r="BU151">
        <f t="shared" si="32"/>
        <v>0</v>
      </c>
      <c r="BV151">
        <f t="shared" si="33"/>
        <v>0</v>
      </c>
      <c r="BW151">
        <f t="shared" si="34"/>
        <v>0</v>
      </c>
      <c r="BX151">
        <f t="shared" si="35"/>
        <v>0</v>
      </c>
      <c r="BY151">
        <f t="shared" si="36"/>
        <v>0</v>
      </c>
      <c r="BZ151">
        <f t="shared" si="37"/>
        <v>0</v>
      </c>
      <c r="CA151">
        <f t="shared" si="38"/>
        <v>0</v>
      </c>
      <c r="CB151">
        <f t="shared" si="39"/>
        <v>0</v>
      </c>
      <c r="CC151">
        <f t="shared" si="40"/>
        <v>0</v>
      </c>
      <c r="CD151">
        <f t="shared" si="41"/>
        <v>0</v>
      </c>
      <c r="CE151">
        <f t="shared" si="42"/>
        <v>0</v>
      </c>
      <c r="CF151">
        <f t="shared" si="43"/>
        <v>0</v>
      </c>
      <c r="CG151">
        <f t="shared" si="44"/>
        <v>0</v>
      </c>
      <c r="CH151">
        <f t="shared" si="45"/>
        <v>0</v>
      </c>
      <c r="CI151">
        <f t="shared" si="46"/>
        <v>0</v>
      </c>
    </row>
    <row r="152" spans="1:87">
      <c r="A152">
        <f t="shared" si="2"/>
        <v>363</v>
      </c>
      <c r="B152">
        <f t="shared" si="47"/>
        <v>7</v>
      </c>
      <c r="C152">
        <f t="shared" si="3"/>
        <v>0</v>
      </c>
      <c r="D152">
        <f t="shared" si="48"/>
        <v>0</v>
      </c>
      <c r="E152">
        <f t="shared" si="48"/>
        <v>0</v>
      </c>
      <c r="F152">
        <f t="shared" si="48"/>
        <v>0</v>
      </c>
      <c r="G152">
        <f t="shared" si="48"/>
        <v>0</v>
      </c>
      <c r="H152">
        <f t="shared" si="48"/>
        <v>0</v>
      </c>
      <c r="I152">
        <f t="shared" si="48"/>
        <v>0</v>
      </c>
      <c r="J152">
        <f t="shared" si="48"/>
        <v>0</v>
      </c>
      <c r="K152">
        <f t="shared" si="48"/>
        <v>0</v>
      </c>
      <c r="L152">
        <f t="shared" si="48"/>
        <v>0</v>
      </c>
      <c r="M152">
        <f t="shared" si="48"/>
        <v>0</v>
      </c>
      <c r="N152">
        <f t="shared" si="48"/>
        <v>0</v>
      </c>
      <c r="O152">
        <f t="shared" si="48"/>
        <v>0</v>
      </c>
      <c r="P152">
        <f t="shared" si="48"/>
        <v>0</v>
      </c>
      <c r="Q152">
        <f t="shared" si="48"/>
        <v>0</v>
      </c>
      <c r="R152">
        <f t="shared" si="48"/>
        <v>0</v>
      </c>
      <c r="S152">
        <f t="shared" si="48"/>
        <v>0</v>
      </c>
      <c r="T152">
        <f t="shared" si="48"/>
        <v>0</v>
      </c>
      <c r="U152">
        <f t="shared" si="48"/>
        <v>0</v>
      </c>
      <c r="V152">
        <f t="shared" si="48"/>
        <v>0</v>
      </c>
      <c r="W152" s="69">
        <f t="shared" si="48"/>
        <v>0</v>
      </c>
      <c r="X152">
        <f t="shared" si="48"/>
        <v>0</v>
      </c>
      <c r="Y152">
        <f t="shared" si="48"/>
        <v>0</v>
      </c>
      <c r="Z152">
        <f t="shared" si="48"/>
        <v>0</v>
      </c>
      <c r="AA152">
        <f t="shared" si="48"/>
        <v>0</v>
      </c>
      <c r="AB152">
        <f t="shared" si="48"/>
        <v>0</v>
      </c>
      <c r="AC152">
        <f t="shared" si="48"/>
        <v>0</v>
      </c>
      <c r="AD152">
        <f t="shared" si="48"/>
        <v>0</v>
      </c>
      <c r="AE152">
        <f t="shared" si="48"/>
        <v>0</v>
      </c>
      <c r="AF152">
        <f t="shared" si="48"/>
        <v>0</v>
      </c>
      <c r="AG152">
        <f t="shared" si="48"/>
        <v>0</v>
      </c>
      <c r="AH152">
        <f t="shared" si="48"/>
        <v>0</v>
      </c>
      <c r="AI152">
        <f t="shared" si="48"/>
        <v>0</v>
      </c>
      <c r="AJ152">
        <f t="shared" si="48"/>
        <v>0</v>
      </c>
      <c r="AK152">
        <f t="shared" si="48"/>
        <v>0</v>
      </c>
      <c r="AL152">
        <f t="shared" si="48"/>
        <v>0</v>
      </c>
      <c r="AM152">
        <f t="shared" si="48"/>
        <v>0</v>
      </c>
      <c r="AN152">
        <f t="shared" si="48"/>
        <v>0</v>
      </c>
      <c r="AO152">
        <f t="shared" si="48"/>
        <v>0</v>
      </c>
      <c r="AP152">
        <f t="shared" si="48"/>
        <v>0</v>
      </c>
      <c r="AQ152">
        <f t="shared" si="48"/>
        <v>0</v>
      </c>
      <c r="AR152">
        <f t="shared" si="4"/>
        <v>0</v>
      </c>
      <c r="AT152">
        <f t="shared" si="5"/>
        <v>0</v>
      </c>
      <c r="AU152">
        <f t="shared" si="6"/>
        <v>0</v>
      </c>
      <c r="AV152">
        <f t="shared" si="7"/>
        <v>0</v>
      </c>
      <c r="AW152">
        <f t="shared" si="8"/>
        <v>0</v>
      </c>
      <c r="AX152">
        <f t="shared" si="9"/>
        <v>0</v>
      </c>
      <c r="AY152">
        <f t="shared" si="10"/>
        <v>0</v>
      </c>
      <c r="AZ152">
        <f t="shared" si="11"/>
        <v>0</v>
      </c>
      <c r="BA152">
        <f t="shared" si="12"/>
        <v>0</v>
      </c>
      <c r="BB152">
        <f t="shared" si="13"/>
        <v>0</v>
      </c>
      <c r="BC152">
        <f t="shared" si="14"/>
        <v>0</v>
      </c>
      <c r="BD152">
        <f t="shared" si="15"/>
        <v>0</v>
      </c>
      <c r="BE152">
        <f t="shared" si="16"/>
        <v>0</v>
      </c>
      <c r="BF152">
        <f t="shared" si="17"/>
        <v>0</v>
      </c>
      <c r="BG152">
        <f t="shared" si="18"/>
        <v>0</v>
      </c>
      <c r="BH152">
        <f t="shared" si="19"/>
        <v>0</v>
      </c>
      <c r="BI152">
        <f t="shared" si="20"/>
        <v>0</v>
      </c>
      <c r="BJ152">
        <f t="shared" si="21"/>
        <v>0</v>
      </c>
      <c r="BK152">
        <f t="shared" si="22"/>
        <v>0</v>
      </c>
      <c r="BL152">
        <f t="shared" si="23"/>
        <v>0</v>
      </c>
      <c r="BM152">
        <f t="shared" si="24"/>
        <v>0</v>
      </c>
      <c r="BN152">
        <f t="shared" si="25"/>
        <v>0</v>
      </c>
      <c r="BO152">
        <f t="shared" si="26"/>
        <v>0</v>
      </c>
      <c r="BP152">
        <f t="shared" si="27"/>
        <v>0</v>
      </c>
      <c r="BQ152">
        <f t="shared" si="28"/>
        <v>0</v>
      </c>
      <c r="BR152">
        <f t="shared" si="29"/>
        <v>0</v>
      </c>
      <c r="BS152">
        <f t="shared" si="30"/>
        <v>0</v>
      </c>
      <c r="BT152">
        <f t="shared" si="31"/>
        <v>0</v>
      </c>
      <c r="BU152">
        <f t="shared" si="32"/>
        <v>0</v>
      </c>
      <c r="BV152">
        <f t="shared" si="33"/>
        <v>0</v>
      </c>
      <c r="BW152">
        <f t="shared" si="34"/>
        <v>0</v>
      </c>
      <c r="BX152">
        <f t="shared" si="35"/>
        <v>0</v>
      </c>
      <c r="BY152">
        <f t="shared" si="36"/>
        <v>0</v>
      </c>
      <c r="BZ152">
        <f t="shared" si="37"/>
        <v>0</v>
      </c>
      <c r="CA152">
        <f t="shared" si="38"/>
        <v>0</v>
      </c>
      <c r="CB152">
        <f t="shared" si="39"/>
        <v>0</v>
      </c>
      <c r="CC152">
        <f t="shared" si="40"/>
        <v>0</v>
      </c>
      <c r="CD152">
        <f t="shared" si="41"/>
        <v>0</v>
      </c>
      <c r="CE152">
        <f t="shared" si="42"/>
        <v>0</v>
      </c>
      <c r="CF152">
        <f t="shared" si="43"/>
        <v>0</v>
      </c>
      <c r="CG152">
        <f t="shared" si="44"/>
        <v>0</v>
      </c>
      <c r="CH152">
        <f t="shared" si="45"/>
        <v>0</v>
      </c>
      <c r="CI152">
        <f t="shared" si="46"/>
        <v>0</v>
      </c>
    </row>
    <row r="153" spans="1:87">
      <c r="A153">
        <f t="shared" si="2"/>
        <v>363</v>
      </c>
      <c r="B153">
        <f t="shared" si="47"/>
        <v>8</v>
      </c>
      <c r="C153">
        <f t="shared" si="3"/>
        <v>0</v>
      </c>
      <c r="D153">
        <f t="shared" si="48"/>
        <v>0</v>
      </c>
      <c r="E153">
        <f t="shared" si="48"/>
        <v>0</v>
      </c>
      <c r="F153">
        <f t="shared" si="48"/>
        <v>0</v>
      </c>
      <c r="G153">
        <f t="shared" si="48"/>
        <v>0</v>
      </c>
      <c r="H153">
        <f t="shared" si="48"/>
        <v>0</v>
      </c>
      <c r="I153">
        <f t="shared" si="48"/>
        <v>0</v>
      </c>
      <c r="J153">
        <f t="shared" si="48"/>
        <v>0</v>
      </c>
      <c r="K153">
        <f t="shared" si="48"/>
        <v>0</v>
      </c>
      <c r="L153">
        <f t="shared" si="48"/>
        <v>0</v>
      </c>
      <c r="M153">
        <f t="shared" si="48"/>
        <v>0</v>
      </c>
      <c r="N153">
        <f t="shared" si="48"/>
        <v>0</v>
      </c>
      <c r="O153">
        <f t="shared" si="48"/>
        <v>0</v>
      </c>
      <c r="P153">
        <f t="shared" si="48"/>
        <v>0</v>
      </c>
      <c r="Q153">
        <f t="shared" si="48"/>
        <v>0</v>
      </c>
      <c r="R153">
        <f t="shared" si="48"/>
        <v>0</v>
      </c>
      <c r="S153">
        <f t="shared" si="48"/>
        <v>0</v>
      </c>
      <c r="T153">
        <f t="shared" si="48"/>
        <v>0</v>
      </c>
      <c r="U153">
        <f t="shared" si="48"/>
        <v>0</v>
      </c>
      <c r="V153">
        <f t="shared" si="48"/>
        <v>0</v>
      </c>
      <c r="W153" s="69">
        <f t="shared" si="48"/>
        <v>0</v>
      </c>
      <c r="X153">
        <f t="shared" si="48"/>
        <v>0</v>
      </c>
      <c r="Y153">
        <f t="shared" si="48"/>
        <v>0</v>
      </c>
      <c r="Z153">
        <f t="shared" si="48"/>
        <v>0</v>
      </c>
      <c r="AA153">
        <f t="shared" si="48"/>
        <v>0</v>
      </c>
      <c r="AB153">
        <f t="shared" si="48"/>
        <v>0</v>
      </c>
      <c r="AC153">
        <f t="shared" si="48"/>
        <v>0</v>
      </c>
      <c r="AD153">
        <f t="shared" si="48"/>
        <v>0</v>
      </c>
      <c r="AE153">
        <f t="shared" si="48"/>
        <v>0</v>
      </c>
      <c r="AF153">
        <f t="shared" si="48"/>
        <v>0</v>
      </c>
      <c r="AG153">
        <f t="shared" si="48"/>
        <v>0</v>
      </c>
      <c r="AH153">
        <f t="shared" si="48"/>
        <v>0</v>
      </c>
      <c r="AI153">
        <f t="shared" si="48"/>
        <v>0</v>
      </c>
      <c r="AJ153">
        <f t="shared" si="48"/>
        <v>0</v>
      </c>
      <c r="AK153">
        <f t="shared" si="48"/>
        <v>0</v>
      </c>
      <c r="AL153">
        <f t="shared" si="48"/>
        <v>0</v>
      </c>
      <c r="AM153">
        <f t="shared" si="48"/>
        <v>0</v>
      </c>
      <c r="AN153">
        <f t="shared" si="48"/>
        <v>0</v>
      </c>
      <c r="AO153">
        <f t="shared" si="48"/>
        <v>0</v>
      </c>
      <c r="AP153">
        <f t="shared" si="48"/>
        <v>0</v>
      </c>
      <c r="AQ153">
        <f t="shared" si="48"/>
        <v>0</v>
      </c>
      <c r="AR153">
        <f t="shared" si="4"/>
        <v>0</v>
      </c>
      <c r="AT153">
        <f t="shared" si="5"/>
        <v>0</v>
      </c>
      <c r="AU153">
        <f t="shared" si="6"/>
        <v>0</v>
      </c>
      <c r="AV153">
        <f t="shared" si="7"/>
        <v>0</v>
      </c>
      <c r="AW153">
        <f t="shared" si="8"/>
        <v>0</v>
      </c>
      <c r="AX153">
        <f t="shared" si="9"/>
        <v>0</v>
      </c>
      <c r="AY153">
        <f t="shared" si="10"/>
        <v>0</v>
      </c>
      <c r="AZ153">
        <f t="shared" si="11"/>
        <v>0</v>
      </c>
      <c r="BA153">
        <f t="shared" si="12"/>
        <v>0</v>
      </c>
      <c r="BB153">
        <f t="shared" si="13"/>
        <v>0</v>
      </c>
      <c r="BC153">
        <f t="shared" si="14"/>
        <v>0</v>
      </c>
      <c r="BD153">
        <f t="shared" si="15"/>
        <v>0</v>
      </c>
      <c r="BE153">
        <f t="shared" si="16"/>
        <v>0</v>
      </c>
      <c r="BF153">
        <f t="shared" si="17"/>
        <v>0</v>
      </c>
      <c r="BG153">
        <f t="shared" si="18"/>
        <v>0</v>
      </c>
      <c r="BH153">
        <f t="shared" si="19"/>
        <v>0</v>
      </c>
      <c r="BI153">
        <f t="shared" si="20"/>
        <v>0</v>
      </c>
      <c r="BJ153">
        <f t="shared" si="21"/>
        <v>0</v>
      </c>
      <c r="BK153">
        <f t="shared" si="22"/>
        <v>0</v>
      </c>
      <c r="BL153">
        <f t="shared" si="23"/>
        <v>0</v>
      </c>
      <c r="BM153">
        <f t="shared" si="24"/>
        <v>0</v>
      </c>
      <c r="BN153">
        <f t="shared" si="25"/>
        <v>0</v>
      </c>
      <c r="BO153">
        <f t="shared" si="26"/>
        <v>0</v>
      </c>
      <c r="BP153">
        <f t="shared" si="27"/>
        <v>0</v>
      </c>
      <c r="BQ153">
        <f t="shared" si="28"/>
        <v>0</v>
      </c>
      <c r="BR153">
        <f t="shared" si="29"/>
        <v>0</v>
      </c>
      <c r="BS153">
        <f t="shared" si="30"/>
        <v>0</v>
      </c>
      <c r="BT153">
        <f t="shared" si="31"/>
        <v>0</v>
      </c>
      <c r="BU153">
        <f t="shared" si="32"/>
        <v>0</v>
      </c>
      <c r="BV153">
        <f t="shared" si="33"/>
        <v>0</v>
      </c>
      <c r="BW153">
        <f t="shared" si="34"/>
        <v>0</v>
      </c>
      <c r="BX153">
        <f t="shared" si="35"/>
        <v>0</v>
      </c>
      <c r="BY153">
        <f t="shared" si="36"/>
        <v>0</v>
      </c>
      <c r="BZ153">
        <f t="shared" si="37"/>
        <v>0</v>
      </c>
      <c r="CA153">
        <f t="shared" si="38"/>
        <v>0</v>
      </c>
      <c r="CB153">
        <f t="shared" si="39"/>
        <v>0</v>
      </c>
      <c r="CC153">
        <f t="shared" si="40"/>
        <v>0</v>
      </c>
      <c r="CD153">
        <f t="shared" si="41"/>
        <v>0</v>
      </c>
      <c r="CE153">
        <f t="shared" si="42"/>
        <v>0</v>
      </c>
      <c r="CF153">
        <f t="shared" si="43"/>
        <v>0</v>
      </c>
      <c r="CG153">
        <f t="shared" si="44"/>
        <v>0</v>
      </c>
      <c r="CH153">
        <f t="shared" si="45"/>
        <v>0</v>
      </c>
      <c r="CI153">
        <f t="shared" si="46"/>
        <v>0</v>
      </c>
    </row>
    <row r="154" spans="1:87">
      <c r="A154">
        <f t="shared" si="2"/>
        <v>363</v>
      </c>
      <c r="B154">
        <f t="shared" si="47"/>
        <v>9</v>
      </c>
      <c r="C154">
        <f t="shared" si="3"/>
        <v>0</v>
      </c>
      <c r="D154">
        <f t="shared" si="48"/>
        <v>0</v>
      </c>
      <c r="E154">
        <f t="shared" si="48"/>
        <v>0</v>
      </c>
      <c r="F154">
        <f t="shared" si="48"/>
        <v>0</v>
      </c>
      <c r="G154">
        <f t="shared" si="48"/>
        <v>0</v>
      </c>
      <c r="H154">
        <f t="shared" si="48"/>
        <v>0</v>
      </c>
      <c r="I154">
        <f t="shared" si="48"/>
        <v>0</v>
      </c>
      <c r="J154">
        <f t="shared" si="48"/>
        <v>0</v>
      </c>
      <c r="K154">
        <f t="shared" si="48"/>
        <v>0</v>
      </c>
      <c r="L154">
        <f t="shared" si="48"/>
        <v>0</v>
      </c>
      <c r="M154">
        <f t="shared" si="48"/>
        <v>0</v>
      </c>
      <c r="N154">
        <f t="shared" si="48"/>
        <v>0</v>
      </c>
      <c r="O154">
        <f t="shared" si="48"/>
        <v>0</v>
      </c>
      <c r="P154">
        <f t="shared" si="48"/>
        <v>0</v>
      </c>
      <c r="Q154">
        <f t="shared" si="48"/>
        <v>0</v>
      </c>
      <c r="R154">
        <f t="shared" si="48"/>
        <v>0</v>
      </c>
      <c r="S154">
        <f t="shared" si="48"/>
        <v>0</v>
      </c>
      <c r="T154">
        <f t="shared" si="48"/>
        <v>0</v>
      </c>
      <c r="U154">
        <f t="shared" si="48"/>
        <v>0</v>
      </c>
      <c r="V154">
        <f t="shared" si="48"/>
        <v>0</v>
      </c>
      <c r="W154" s="69">
        <f t="shared" si="48"/>
        <v>0</v>
      </c>
      <c r="X154">
        <f t="shared" si="48"/>
        <v>0</v>
      </c>
      <c r="Y154">
        <f t="shared" si="48"/>
        <v>0</v>
      </c>
      <c r="Z154">
        <f t="shared" si="48"/>
        <v>0</v>
      </c>
      <c r="AA154">
        <f t="shared" si="48"/>
        <v>0</v>
      </c>
      <c r="AB154">
        <f t="shared" si="48"/>
        <v>0</v>
      </c>
      <c r="AC154">
        <f t="shared" si="48"/>
        <v>0</v>
      </c>
      <c r="AD154">
        <f t="shared" si="48"/>
        <v>0</v>
      </c>
      <c r="AE154">
        <f t="shared" si="48"/>
        <v>0</v>
      </c>
      <c r="AF154">
        <f t="shared" si="48"/>
        <v>0</v>
      </c>
      <c r="AG154">
        <f t="shared" si="48"/>
        <v>0</v>
      </c>
      <c r="AH154">
        <f t="shared" si="48"/>
        <v>0</v>
      </c>
      <c r="AI154">
        <f t="shared" si="48"/>
        <v>0</v>
      </c>
      <c r="AJ154">
        <f t="shared" si="48"/>
        <v>0</v>
      </c>
      <c r="AK154">
        <f t="shared" si="48"/>
        <v>0</v>
      </c>
      <c r="AL154">
        <f t="shared" si="48"/>
        <v>0</v>
      </c>
      <c r="AM154">
        <f t="shared" si="48"/>
        <v>0</v>
      </c>
      <c r="AN154">
        <f t="shared" si="48"/>
        <v>0</v>
      </c>
      <c r="AO154">
        <f t="shared" si="48"/>
        <v>0</v>
      </c>
      <c r="AP154">
        <f t="shared" si="48"/>
        <v>0</v>
      </c>
      <c r="AQ154">
        <f t="shared" si="48"/>
        <v>0</v>
      </c>
      <c r="AR154">
        <f t="shared" si="4"/>
        <v>0</v>
      </c>
      <c r="AT154">
        <f t="shared" si="5"/>
        <v>0</v>
      </c>
      <c r="AU154">
        <f t="shared" si="6"/>
        <v>0</v>
      </c>
      <c r="AV154">
        <f t="shared" si="7"/>
        <v>0</v>
      </c>
      <c r="AW154">
        <f t="shared" si="8"/>
        <v>0</v>
      </c>
      <c r="AX154">
        <f t="shared" si="9"/>
        <v>0</v>
      </c>
      <c r="AY154">
        <f t="shared" si="10"/>
        <v>0</v>
      </c>
      <c r="AZ154">
        <f t="shared" si="11"/>
        <v>0</v>
      </c>
      <c r="BA154">
        <f t="shared" si="12"/>
        <v>0</v>
      </c>
      <c r="BB154">
        <f t="shared" si="13"/>
        <v>0</v>
      </c>
      <c r="BC154">
        <f t="shared" si="14"/>
        <v>0</v>
      </c>
      <c r="BD154">
        <f t="shared" si="15"/>
        <v>0</v>
      </c>
      <c r="BE154">
        <f t="shared" si="16"/>
        <v>0</v>
      </c>
      <c r="BF154">
        <f t="shared" si="17"/>
        <v>0</v>
      </c>
      <c r="BG154">
        <f t="shared" si="18"/>
        <v>0</v>
      </c>
      <c r="BH154">
        <f t="shared" si="19"/>
        <v>0</v>
      </c>
      <c r="BI154">
        <f t="shared" si="20"/>
        <v>0</v>
      </c>
      <c r="BJ154">
        <f t="shared" si="21"/>
        <v>0</v>
      </c>
      <c r="BK154">
        <f t="shared" si="22"/>
        <v>0</v>
      </c>
      <c r="BL154">
        <f t="shared" si="23"/>
        <v>0</v>
      </c>
      <c r="BM154">
        <f t="shared" si="24"/>
        <v>0</v>
      </c>
      <c r="BN154">
        <f t="shared" si="25"/>
        <v>0</v>
      </c>
      <c r="BO154">
        <f t="shared" si="26"/>
        <v>0</v>
      </c>
      <c r="BP154">
        <f t="shared" si="27"/>
        <v>0</v>
      </c>
      <c r="BQ154">
        <f t="shared" si="28"/>
        <v>0</v>
      </c>
      <c r="BR154">
        <f t="shared" si="29"/>
        <v>0</v>
      </c>
      <c r="BS154">
        <f t="shared" si="30"/>
        <v>0</v>
      </c>
      <c r="BT154">
        <f t="shared" si="31"/>
        <v>0</v>
      </c>
      <c r="BU154">
        <f t="shared" si="32"/>
        <v>0</v>
      </c>
      <c r="BV154">
        <f t="shared" si="33"/>
        <v>0</v>
      </c>
      <c r="BW154">
        <f t="shared" si="34"/>
        <v>0</v>
      </c>
      <c r="BX154">
        <f t="shared" si="35"/>
        <v>0</v>
      </c>
      <c r="BY154">
        <f t="shared" si="36"/>
        <v>0</v>
      </c>
      <c r="BZ154">
        <f t="shared" si="37"/>
        <v>0</v>
      </c>
      <c r="CA154">
        <f t="shared" si="38"/>
        <v>0</v>
      </c>
      <c r="CB154">
        <f t="shared" si="39"/>
        <v>0</v>
      </c>
      <c r="CC154">
        <f t="shared" si="40"/>
        <v>0</v>
      </c>
      <c r="CD154">
        <f t="shared" si="41"/>
        <v>0</v>
      </c>
      <c r="CE154">
        <f t="shared" si="42"/>
        <v>0</v>
      </c>
      <c r="CF154">
        <f t="shared" si="43"/>
        <v>0</v>
      </c>
      <c r="CG154">
        <f t="shared" si="44"/>
        <v>0</v>
      </c>
      <c r="CH154">
        <f t="shared" si="45"/>
        <v>0</v>
      </c>
      <c r="CI154">
        <f t="shared" si="46"/>
        <v>0</v>
      </c>
    </row>
    <row r="155" spans="1:87">
      <c r="A155">
        <f t="shared" si="2"/>
        <v>363</v>
      </c>
      <c r="B155">
        <f t="shared" si="47"/>
        <v>10</v>
      </c>
      <c r="C155">
        <f t="shared" si="3"/>
        <v>0</v>
      </c>
      <c r="D155">
        <f t="shared" si="48"/>
        <v>0</v>
      </c>
      <c r="E155">
        <f t="shared" si="48"/>
        <v>0</v>
      </c>
      <c r="F155">
        <f t="shared" si="48"/>
        <v>0</v>
      </c>
      <c r="G155">
        <f t="shared" si="48"/>
        <v>0</v>
      </c>
      <c r="H155">
        <f t="shared" si="48"/>
        <v>0</v>
      </c>
      <c r="I155">
        <f t="shared" si="48"/>
        <v>0</v>
      </c>
      <c r="J155">
        <f t="shared" si="48"/>
        <v>0</v>
      </c>
      <c r="K155">
        <f t="shared" si="48"/>
        <v>0</v>
      </c>
      <c r="L155">
        <f t="shared" si="48"/>
        <v>0</v>
      </c>
      <c r="M155">
        <f t="shared" si="48"/>
        <v>0</v>
      </c>
      <c r="N155">
        <f t="shared" si="48"/>
        <v>0</v>
      </c>
      <c r="O155">
        <f t="shared" si="48"/>
        <v>0</v>
      </c>
      <c r="P155">
        <f t="shared" si="48"/>
        <v>0</v>
      </c>
      <c r="Q155">
        <f t="shared" si="48"/>
        <v>0</v>
      </c>
      <c r="R155">
        <f t="shared" si="48"/>
        <v>0</v>
      </c>
      <c r="S155">
        <f t="shared" si="48"/>
        <v>0</v>
      </c>
      <c r="T155">
        <f t="shared" si="48"/>
        <v>0</v>
      </c>
      <c r="U155">
        <f t="shared" si="48"/>
        <v>0</v>
      </c>
      <c r="V155">
        <f t="shared" si="48"/>
        <v>0</v>
      </c>
      <c r="W155" s="69">
        <f t="shared" si="48"/>
        <v>0</v>
      </c>
      <c r="X155">
        <f t="shared" si="48"/>
        <v>0</v>
      </c>
      <c r="Y155">
        <f t="shared" si="48"/>
        <v>0</v>
      </c>
      <c r="Z155">
        <f t="shared" si="48"/>
        <v>0</v>
      </c>
      <c r="AA155">
        <f t="shared" si="48"/>
        <v>0</v>
      </c>
      <c r="AB155">
        <f t="shared" si="48"/>
        <v>0</v>
      </c>
      <c r="AC155">
        <f t="shared" si="48"/>
        <v>0</v>
      </c>
      <c r="AD155">
        <f t="shared" si="48"/>
        <v>0</v>
      </c>
      <c r="AE155">
        <f t="shared" si="48"/>
        <v>0</v>
      </c>
      <c r="AF155">
        <f t="shared" si="48"/>
        <v>0</v>
      </c>
      <c r="AG155">
        <f t="shared" si="48"/>
        <v>0</v>
      </c>
      <c r="AH155">
        <f t="shared" si="48"/>
        <v>0</v>
      </c>
      <c r="AI155">
        <f t="shared" si="48"/>
        <v>0</v>
      </c>
      <c r="AJ155">
        <f t="shared" si="48"/>
        <v>0</v>
      </c>
      <c r="AK155">
        <f t="shared" si="48"/>
        <v>0</v>
      </c>
      <c r="AL155">
        <f t="shared" si="48"/>
        <v>0</v>
      </c>
      <c r="AM155">
        <f t="shared" si="48"/>
        <v>0</v>
      </c>
      <c r="AN155">
        <f t="shared" si="48"/>
        <v>0</v>
      </c>
      <c r="AO155">
        <f t="shared" si="48"/>
        <v>0</v>
      </c>
      <c r="AP155">
        <f t="shared" si="48"/>
        <v>0</v>
      </c>
      <c r="AQ155">
        <f t="shared" si="48"/>
        <v>0</v>
      </c>
      <c r="AR155">
        <f t="shared" si="4"/>
        <v>0</v>
      </c>
      <c r="AT155">
        <f t="shared" si="5"/>
        <v>0</v>
      </c>
      <c r="AU155">
        <f t="shared" si="6"/>
        <v>0</v>
      </c>
      <c r="AV155">
        <f t="shared" si="7"/>
        <v>0</v>
      </c>
      <c r="AW155">
        <f t="shared" si="8"/>
        <v>0</v>
      </c>
      <c r="AX155">
        <f t="shared" si="9"/>
        <v>0</v>
      </c>
      <c r="AY155">
        <f t="shared" si="10"/>
        <v>0</v>
      </c>
      <c r="AZ155">
        <f t="shared" si="11"/>
        <v>0</v>
      </c>
      <c r="BA155">
        <f t="shared" si="12"/>
        <v>0</v>
      </c>
      <c r="BB155">
        <f t="shared" si="13"/>
        <v>0</v>
      </c>
      <c r="BC155">
        <f t="shared" si="14"/>
        <v>0</v>
      </c>
      <c r="BD155">
        <f t="shared" si="15"/>
        <v>0</v>
      </c>
      <c r="BE155">
        <f t="shared" si="16"/>
        <v>0</v>
      </c>
      <c r="BF155">
        <f t="shared" si="17"/>
        <v>0</v>
      </c>
      <c r="BG155">
        <f t="shared" si="18"/>
        <v>0</v>
      </c>
      <c r="BH155">
        <f t="shared" si="19"/>
        <v>0</v>
      </c>
      <c r="BI155">
        <f t="shared" si="20"/>
        <v>0</v>
      </c>
      <c r="BJ155">
        <f t="shared" si="21"/>
        <v>0</v>
      </c>
      <c r="BK155">
        <f t="shared" si="22"/>
        <v>0</v>
      </c>
      <c r="BL155">
        <f t="shared" si="23"/>
        <v>0</v>
      </c>
      <c r="BM155">
        <f t="shared" si="24"/>
        <v>0</v>
      </c>
      <c r="BN155">
        <f t="shared" si="25"/>
        <v>0</v>
      </c>
      <c r="BO155">
        <f t="shared" si="26"/>
        <v>0</v>
      </c>
      <c r="BP155">
        <f t="shared" si="27"/>
        <v>0</v>
      </c>
      <c r="BQ155">
        <f t="shared" si="28"/>
        <v>0</v>
      </c>
      <c r="BR155">
        <f t="shared" si="29"/>
        <v>0</v>
      </c>
      <c r="BS155">
        <f t="shared" si="30"/>
        <v>0</v>
      </c>
      <c r="BT155">
        <f t="shared" si="31"/>
        <v>0</v>
      </c>
      <c r="BU155">
        <f t="shared" si="32"/>
        <v>0</v>
      </c>
      <c r="BV155">
        <f t="shared" si="33"/>
        <v>0</v>
      </c>
      <c r="BW155">
        <f t="shared" si="34"/>
        <v>0</v>
      </c>
      <c r="BX155">
        <f t="shared" si="35"/>
        <v>0</v>
      </c>
      <c r="BY155">
        <f t="shared" si="36"/>
        <v>0</v>
      </c>
      <c r="BZ155">
        <f t="shared" si="37"/>
        <v>0</v>
      </c>
      <c r="CA155">
        <f t="shared" si="38"/>
        <v>0</v>
      </c>
      <c r="CB155">
        <f t="shared" si="39"/>
        <v>0</v>
      </c>
      <c r="CC155">
        <f t="shared" si="40"/>
        <v>0</v>
      </c>
      <c r="CD155">
        <f t="shared" si="41"/>
        <v>0</v>
      </c>
      <c r="CE155">
        <f t="shared" si="42"/>
        <v>0</v>
      </c>
      <c r="CF155">
        <f t="shared" si="43"/>
        <v>0</v>
      </c>
      <c r="CG155">
        <f t="shared" si="44"/>
        <v>0</v>
      </c>
      <c r="CH155">
        <f t="shared" si="45"/>
        <v>0</v>
      </c>
      <c r="CI155">
        <f t="shared" si="46"/>
        <v>0</v>
      </c>
    </row>
    <row r="156" spans="1:87">
      <c r="A156">
        <f t="shared" ref="A156:A168" si="49">363+10/144*(C156-C$155)</f>
        <v>363</v>
      </c>
      <c r="B156">
        <f t="shared" si="47"/>
        <v>11</v>
      </c>
      <c r="C156">
        <f t="shared" si="3"/>
        <v>0</v>
      </c>
      <c r="D156">
        <f t="shared" si="48"/>
        <v>0</v>
      </c>
      <c r="E156">
        <f t="shared" si="48"/>
        <v>0</v>
      </c>
      <c r="F156">
        <f t="shared" si="48"/>
        <v>0</v>
      </c>
      <c r="G156">
        <f t="shared" si="48"/>
        <v>0</v>
      </c>
      <c r="H156">
        <f t="shared" si="48"/>
        <v>0</v>
      </c>
      <c r="I156">
        <f t="shared" si="48"/>
        <v>0</v>
      </c>
      <c r="J156">
        <f t="shared" si="48"/>
        <v>0</v>
      </c>
      <c r="K156">
        <f t="shared" si="48"/>
        <v>0</v>
      </c>
      <c r="L156">
        <f t="shared" si="48"/>
        <v>0</v>
      </c>
      <c r="M156">
        <f t="shared" si="48"/>
        <v>0</v>
      </c>
      <c r="N156">
        <f t="shared" si="48"/>
        <v>0</v>
      </c>
      <c r="O156">
        <f t="shared" si="48"/>
        <v>0</v>
      </c>
      <c r="P156">
        <f t="shared" si="48"/>
        <v>0</v>
      </c>
      <c r="Q156">
        <f t="shared" si="48"/>
        <v>0</v>
      </c>
      <c r="R156">
        <f t="shared" si="48"/>
        <v>0</v>
      </c>
      <c r="S156">
        <f t="shared" si="48"/>
        <v>0</v>
      </c>
      <c r="T156">
        <f t="shared" si="48"/>
        <v>0</v>
      </c>
      <c r="U156">
        <f t="shared" si="48"/>
        <v>0</v>
      </c>
      <c r="V156">
        <f t="shared" si="48"/>
        <v>0</v>
      </c>
      <c r="W156" s="69">
        <f t="shared" si="48"/>
        <v>0</v>
      </c>
      <c r="X156">
        <f t="shared" si="48"/>
        <v>0</v>
      </c>
      <c r="Y156">
        <f t="shared" si="48"/>
        <v>0</v>
      </c>
      <c r="Z156">
        <f t="shared" si="48"/>
        <v>0</v>
      </c>
      <c r="AA156">
        <f t="shared" si="48"/>
        <v>0</v>
      </c>
      <c r="AB156">
        <f t="shared" si="48"/>
        <v>0</v>
      </c>
      <c r="AC156">
        <f t="shared" si="48"/>
        <v>0</v>
      </c>
      <c r="AD156">
        <f t="shared" si="48"/>
        <v>0</v>
      </c>
      <c r="AE156">
        <f t="shared" si="48"/>
        <v>0</v>
      </c>
      <c r="AF156">
        <f t="shared" si="48"/>
        <v>0</v>
      </c>
      <c r="AG156">
        <f t="shared" si="48"/>
        <v>0</v>
      </c>
      <c r="AH156">
        <f t="shared" si="48"/>
        <v>0</v>
      </c>
      <c r="AI156">
        <f t="shared" si="48"/>
        <v>0</v>
      </c>
      <c r="AJ156">
        <f t="shared" si="48"/>
        <v>0</v>
      </c>
      <c r="AK156">
        <f t="shared" si="48"/>
        <v>0</v>
      </c>
      <c r="AL156">
        <f t="shared" si="48"/>
        <v>0</v>
      </c>
      <c r="AM156">
        <f t="shared" si="48"/>
        <v>0</v>
      </c>
      <c r="AN156">
        <f t="shared" si="48"/>
        <v>0</v>
      </c>
      <c r="AO156">
        <f t="shared" si="48"/>
        <v>0</v>
      </c>
      <c r="AP156">
        <f t="shared" si="48"/>
        <v>0</v>
      </c>
      <c r="AQ156">
        <f t="shared" si="48"/>
        <v>0</v>
      </c>
      <c r="AR156">
        <f t="shared" si="4"/>
        <v>0</v>
      </c>
      <c r="AT156">
        <f t="shared" si="5"/>
        <v>0</v>
      </c>
      <c r="AU156">
        <f t="shared" si="6"/>
        <v>0</v>
      </c>
      <c r="AV156">
        <f t="shared" si="7"/>
        <v>0</v>
      </c>
      <c r="AW156">
        <f t="shared" si="8"/>
        <v>0</v>
      </c>
      <c r="AX156">
        <f t="shared" si="9"/>
        <v>0</v>
      </c>
      <c r="AY156">
        <f t="shared" si="10"/>
        <v>0</v>
      </c>
      <c r="AZ156">
        <f t="shared" si="11"/>
        <v>0</v>
      </c>
      <c r="BA156">
        <f t="shared" si="12"/>
        <v>0</v>
      </c>
      <c r="BB156">
        <f t="shared" si="13"/>
        <v>0</v>
      </c>
      <c r="BC156">
        <f t="shared" si="14"/>
        <v>0</v>
      </c>
      <c r="BD156">
        <f t="shared" si="15"/>
        <v>0</v>
      </c>
      <c r="BE156">
        <f t="shared" si="16"/>
        <v>0</v>
      </c>
      <c r="BF156">
        <f t="shared" si="17"/>
        <v>0</v>
      </c>
      <c r="BG156">
        <f t="shared" si="18"/>
        <v>0</v>
      </c>
      <c r="BH156">
        <f t="shared" si="19"/>
        <v>0</v>
      </c>
      <c r="BI156">
        <f t="shared" si="20"/>
        <v>0</v>
      </c>
      <c r="BJ156">
        <f t="shared" si="21"/>
        <v>0</v>
      </c>
      <c r="BK156">
        <f t="shared" si="22"/>
        <v>0</v>
      </c>
      <c r="BL156">
        <f t="shared" si="23"/>
        <v>0</v>
      </c>
      <c r="BM156">
        <f t="shared" si="24"/>
        <v>0</v>
      </c>
      <c r="BN156">
        <f t="shared" si="25"/>
        <v>0</v>
      </c>
      <c r="BO156">
        <f t="shared" si="26"/>
        <v>0</v>
      </c>
      <c r="BP156">
        <f t="shared" si="27"/>
        <v>0</v>
      </c>
      <c r="BQ156">
        <f t="shared" si="28"/>
        <v>0</v>
      </c>
      <c r="BR156">
        <f t="shared" si="29"/>
        <v>0</v>
      </c>
      <c r="BS156">
        <f t="shared" si="30"/>
        <v>0</v>
      </c>
      <c r="BT156">
        <f t="shared" si="31"/>
        <v>0</v>
      </c>
      <c r="BU156">
        <f t="shared" si="32"/>
        <v>0</v>
      </c>
      <c r="BV156">
        <f t="shared" si="33"/>
        <v>0</v>
      </c>
      <c r="BW156">
        <f t="shared" si="34"/>
        <v>0</v>
      </c>
      <c r="BX156">
        <f t="shared" si="35"/>
        <v>0</v>
      </c>
      <c r="BY156">
        <f t="shared" si="36"/>
        <v>0</v>
      </c>
      <c r="BZ156">
        <f t="shared" si="37"/>
        <v>0</v>
      </c>
      <c r="CA156">
        <f t="shared" si="38"/>
        <v>0</v>
      </c>
      <c r="CB156">
        <f t="shared" si="39"/>
        <v>0</v>
      </c>
      <c r="CC156">
        <f t="shared" si="40"/>
        <v>0</v>
      </c>
      <c r="CD156">
        <f t="shared" si="41"/>
        <v>0</v>
      </c>
      <c r="CE156">
        <f t="shared" si="42"/>
        <v>0</v>
      </c>
      <c r="CF156">
        <f t="shared" si="43"/>
        <v>0</v>
      </c>
      <c r="CG156">
        <f t="shared" si="44"/>
        <v>0</v>
      </c>
      <c r="CH156">
        <f t="shared" si="45"/>
        <v>0</v>
      </c>
      <c r="CI156">
        <f t="shared" si="46"/>
        <v>0</v>
      </c>
    </row>
    <row r="157" spans="1:87">
      <c r="A157">
        <f t="shared" si="49"/>
        <v>363</v>
      </c>
      <c r="B157">
        <f t="shared" si="47"/>
        <v>12</v>
      </c>
      <c r="C157">
        <f t="shared" si="3"/>
        <v>0</v>
      </c>
      <c r="D157">
        <f t="shared" si="48"/>
        <v>0</v>
      </c>
      <c r="E157">
        <f t="shared" si="48"/>
        <v>0</v>
      </c>
      <c r="F157">
        <f t="shared" si="48"/>
        <v>0</v>
      </c>
      <c r="G157">
        <f t="shared" si="48"/>
        <v>0</v>
      </c>
      <c r="H157">
        <f t="shared" si="48"/>
        <v>0</v>
      </c>
      <c r="I157">
        <f t="shared" si="48"/>
        <v>0</v>
      </c>
      <c r="J157">
        <f t="shared" si="48"/>
        <v>0</v>
      </c>
      <c r="K157">
        <f t="shared" si="48"/>
        <v>0</v>
      </c>
      <c r="L157">
        <f t="shared" si="48"/>
        <v>0</v>
      </c>
      <c r="M157">
        <f t="shared" si="48"/>
        <v>0</v>
      </c>
      <c r="N157">
        <f t="shared" si="48"/>
        <v>0</v>
      </c>
      <c r="O157">
        <f t="shared" si="48"/>
        <v>0</v>
      </c>
      <c r="P157">
        <f t="shared" si="48"/>
        <v>0</v>
      </c>
      <c r="Q157">
        <f t="shared" si="48"/>
        <v>0</v>
      </c>
      <c r="R157">
        <f t="shared" si="48"/>
        <v>0</v>
      </c>
      <c r="S157">
        <f t="shared" si="48"/>
        <v>0</v>
      </c>
      <c r="T157">
        <f t="shared" si="48"/>
        <v>0</v>
      </c>
      <c r="U157">
        <f t="shared" si="48"/>
        <v>0</v>
      </c>
      <c r="V157">
        <f t="shared" si="48"/>
        <v>0</v>
      </c>
      <c r="W157" s="69">
        <f t="shared" si="48"/>
        <v>0</v>
      </c>
      <c r="X157">
        <f t="shared" si="48"/>
        <v>0</v>
      </c>
      <c r="Y157">
        <f t="shared" si="48"/>
        <v>0</v>
      </c>
      <c r="Z157">
        <f t="shared" si="48"/>
        <v>0</v>
      </c>
      <c r="AA157">
        <f t="shared" si="48"/>
        <v>0</v>
      </c>
      <c r="AB157">
        <f t="shared" si="48"/>
        <v>0</v>
      </c>
      <c r="AC157">
        <f t="shared" si="48"/>
        <v>0</v>
      </c>
      <c r="AD157">
        <f t="shared" si="48"/>
        <v>0</v>
      </c>
      <c r="AE157">
        <f t="shared" si="48"/>
        <v>0</v>
      </c>
      <c r="AF157">
        <f t="shared" si="48"/>
        <v>0</v>
      </c>
      <c r="AG157">
        <f t="shared" si="48"/>
        <v>0</v>
      </c>
      <c r="AH157">
        <f t="shared" si="48"/>
        <v>0</v>
      </c>
      <c r="AI157">
        <f t="shared" si="48"/>
        <v>0</v>
      </c>
      <c r="AJ157">
        <f t="shared" si="48"/>
        <v>0</v>
      </c>
      <c r="AK157">
        <f t="shared" si="48"/>
        <v>0</v>
      </c>
      <c r="AL157">
        <f t="shared" si="48"/>
        <v>0</v>
      </c>
      <c r="AM157">
        <f t="shared" si="48"/>
        <v>0</v>
      </c>
      <c r="AN157">
        <f t="shared" si="48"/>
        <v>0</v>
      </c>
      <c r="AO157">
        <f t="shared" si="48"/>
        <v>0</v>
      </c>
      <c r="AP157">
        <f t="shared" si="48"/>
        <v>0</v>
      </c>
      <c r="AQ157">
        <f t="shared" si="48"/>
        <v>0</v>
      </c>
      <c r="AR157">
        <f t="shared" si="4"/>
        <v>0</v>
      </c>
      <c r="AT157">
        <f t="shared" si="5"/>
        <v>0</v>
      </c>
      <c r="AU157">
        <f t="shared" si="6"/>
        <v>0</v>
      </c>
      <c r="AV157">
        <f t="shared" si="7"/>
        <v>0</v>
      </c>
      <c r="AW157">
        <f t="shared" si="8"/>
        <v>0</v>
      </c>
      <c r="AX157">
        <f t="shared" si="9"/>
        <v>0</v>
      </c>
      <c r="AY157">
        <f t="shared" si="10"/>
        <v>0</v>
      </c>
      <c r="AZ157">
        <f t="shared" si="11"/>
        <v>0</v>
      </c>
      <c r="BA157">
        <f t="shared" si="12"/>
        <v>0</v>
      </c>
      <c r="BB157">
        <f t="shared" si="13"/>
        <v>0</v>
      </c>
      <c r="BC157">
        <f t="shared" si="14"/>
        <v>0</v>
      </c>
      <c r="BD157">
        <f t="shared" si="15"/>
        <v>0</v>
      </c>
      <c r="BE157">
        <f t="shared" si="16"/>
        <v>0</v>
      </c>
      <c r="BF157">
        <f t="shared" si="17"/>
        <v>0</v>
      </c>
      <c r="BG157">
        <f t="shared" si="18"/>
        <v>0</v>
      </c>
      <c r="BH157">
        <f t="shared" si="19"/>
        <v>0</v>
      </c>
      <c r="BI157">
        <f t="shared" si="20"/>
        <v>0</v>
      </c>
      <c r="BJ157">
        <f t="shared" si="21"/>
        <v>0</v>
      </c>
      <c r="BK157">
        <f t="shared" si="22"/>
        <v>0</v>
      </c>
      <c r="BL157">
        <f t="shared" si="23"/>
        <v>0</v>
      </c>
      <c r="BM157">
        <f t="shared" si="24"/>
        <v>0</v>
      </c>
      <c r="BN157">
        <f t="shared" si="25"/>
        <v>0</v>
      </c>
      <c r="BO157">
        <f t="shared" si="26"/>
        <v>0</v>
      </c>
      <c r="BP157">
        <f t="shared" si="27"/>
        <v>0</v>
      </c>
      <c r="BQ157">
        <f t="shared" si="28"/>
        <v>0</v>
      </c>
      <c r="BR157">
        <f t="shared" si="29"/>
        <v>0</v>
      </c>
      <c r="BS157">
        <f t="shared" si="30"/>
        <v>0</v>
      </c>
      <c r="BT157">
        <f t="shared" si="31"/>
        <v>0</v>
      </c>
      <c r="BU157">
        <f t="shared" si="32"/>
        <v>0</v>
      </c>
      <c r="BV157">
        <f t="shared" si="33"/>
        <v>0</v>
      </c>
      <c r="BW157">
        <f t="shared" si="34"/>
        <v>0</v>
      </c>
      <c r="BX157">
        <f t="shared" si="35"/>
        <v>0</v>
      </c>
      <c r="BY157">
        <f t="shared" si="36"/>
        <v>0</v>
      </c>
      <c r="BZ157">
        <f t="shared" si="37"/>
        <v>0</v>
      </c>
      <c r="CA157">
        <f t="shared" si="38"/>
        <v>0</v>
      </c>
      <c r="CB157">
        <f t="shared" si="39"/>
        <v>0</v>
      </c>
      <c r="CC157">
        <f t="shared" si="40"/>
        <v>0</v>
      </c>
      <c r="CD157">
        <f t="shared" si="41"/>
        <v>0</v>
      </c>
      <c r="CE157">
        <f t="shared" si="42"/>
        <v>0</v>
      </c>
      <c r="CF157">
        <f t="shared" si="43"/>
        <v>0</v>
      </c>
      <c r="CG157">
        <f t="shared" si="44"/>
        <v>0</v>
      </c>
      <c r="CH157">
        <f t="shared" si="45"/>
        <v>0</v>
      </c>
      <c r="CI157">
        <f t="shared" si="46"/>
        <v>0</v>
      </c>
    </row>
    <row r="158" spans="1:87">
      <c r="A158">
        <f t="shared" si="49"/>
        <v>363</v>
      </c>
      <c r="B158">
        <f t="shared" si="47"/>
        <v>13</v>
      </c>
      <c r="C158">
        <f t="shared" si="3"/>
        <v>0</v>
      </c>
      <c r="D158">
        <f t="shared" si="48"/>
        <v>0</v>
      </c>
      <c r="E158">
        <f t="shared" si="48"/>
        <v>0</v>
      </c>
      <c r="F158">
        <f t="shared" si="48"/>
        <v>0</v>
      </c>
      <c r="G158">
        <f t="shared" si="48"/>
        <v>0</v>
      </c>
      <c r="H158">
        <f t="shared" si="48"/>
        <v>0</v>
      </c>
      <c r="I158">
        <f t="shared" ref="D158:AQ164" si="50">MAX(I130-I$115,0)</f>
        <v>0</v>
      </c>
      <c r="J158">
        <f t="shared" si="50"/>
        <v>0</v>
      </c>
      <c r="K158">
        <f t="shared" si="50"/>
        <v>0</v>
      </c>
      <c r="L158">
        <f t="shared" si="50"/>
        <v>0</v>
      </c>
      <c r="M158">
        <f t="shared" si="50"/>
        <v>0</v>
      </c>
      <c r="N158">
        <f t="shared" si="50"/>
        <v>0</v>
      </c>
      <c r="O158">
        <f t="shared" si="50"/>
        <v>0</v>
      </c>
      <c r="P158">
        <f t="shared" si="50"/>
        <v>0</v>
      </c>
      <c r="Q158">
        <f t="shared" si="50"/>
        <v>0</v>
      </c>
      <c r="R158">
        <f t="shared" si="50"/>
        <v>0</v>
      </c>
      <c r="S158">
        <f t="shared" si="50"/>
        <v>0</v>
      </c>
      <c r="T158">
        <f t="shared" si="50"/>
        <v>0</v>
      </c>
      <c r="U158">
        <f t="shared" si="50"/>
        <v>0</v>
      </c>
      <c r="V158">
        <f t="shared" si="50"/>
        <v>0</v>
      </c>
      <c r="W158" s="69">
        <f t="shared" si="50"/>
        <v>0</v>
      </c>
      <c r="X158">
        <f t="shared" si="50"/>
        <v>0</v>
      </c>
      <c r="Y158">
        <f t="shared" si="50"/>
        <v>0</v>
      </c>
      <c r="Z158">
        <f t="shared" si="50"/>
        <v>0</v>
      </c>
      <c r="AA158">
        <f t="shared" si="50"/>
        <v>0</v>
      </c>
      <c r="AB158">
        <f t="shared" si="50"/>
        <v>0</v>
      </c>
      <c r="AC158">
        <f t="shared" si="50"/>
        <v>0</v>
      </c>
      <c r="AD158">
        <f t="shared" si="50"/>
        <v>0</v>
      </c>
      <c r="AE158">
        <f t="shared" si="50"/>
        <v>0</v>
      </c>
      <c r="AF158">
        <f t="shared" si="50"/>
        <v>0</v>
      </c>
      <c r="AG158">
        <f t="shared" si="50"/>
        <v>0</v>
      </c>
      <c r="AH158">
        <f t="shared" si="50"/>
        <v>0</v>
      </c>
      <c r="AI158">
        <f t="shared" si="50"/>
        <v>0</v>
      </c>
      <c r="AJ158">
        <f t="shared" si="50"/>
        <v>0</v>
      </c>
      <c r="AK158">
        <f t="shared" si="50"/>
        <v>0</v>
      </c>
      <c r="AL158">
        <f t="shared" si="50"/>
        <v>0</v>
      </c>
      <c r="AM158">
        <f t="shared" si="50"/>
        <v>0</v>
      </c>
      <c r="AN158">
        <f t="shared" si="50"/>
        <v>0</v>
      </c>
      <c r="AO158">
        <f t="shared" si="50"/>
        <v>0</v>
      </c>
      <c r="AP158">
        <f t="shared" si="50"/>
        <v>0</v>
      </c>
      <c r="AQ158">
        <f t="shared" si="50"/>
        <v>0</v>
      </c>
      <c r="AR158">
        <f t="shared" si="4"/>
        <v>0</v>
      </c>
      <c r="AT158">
        <f t="shared" si="5"/>
        <v>0</v>
      </c>
      <c r="AU158">
        <f t="shared" si="6"/>
        <v>0</v>
      </c>
      <c r="AV158">
        <f t="shared" si="7"/>
        <v>0</v>
      </c>
      <c r="AW158">
        <f t="shared" si="8"/>
        <v>0</v>
      </c>
      <c r="AX158">
        <f t="shared" si="9"/>
        <v>0</v>
      </c>
      <c r="AY158">
        <f t="shared" si="10"/>
        <v>0</v>
      </c>
      <c r="AZ158">
        <f t="shared" si="11"/>
        <v>0</v>
      </c>
      <c r="BA158">
        <f t="shared" si="12"/>
        <v>0</v>
      </c>
      <c r="BB158">
        <f t="shared" si="13"/>
        <v>0</v>
      </c>
      <c r="BC158">
        <f t="shared" si="14"/>
        <v>0</v>
      </c>
      <c r="BD158">
        <f t="shared" si="15"/>
        <v>0</v>
      </c>
      <c r="BE158">
        <f t="shared" si="16"/>
        <v>0</v>
      </c>
      <c r="BF158">
        <f t="shared" si="17"/>
        <v>0</v>
      </c>
      <c r="BG158">
        <f t="shared" si="18"/>
        <v>0</v>
      </c>
      <c r="BH158">
        <f t="shared" si="19"/>
        <v>0</v>
      </c>
      <c r="BI158">
        <f t="shared" si="20"/>
        <v>0</v>
      </c>
      <c r="BJ158">
        <f t="shared" si="21"/>
        <v>0</v>
      </c>
      <c r="BK158">
        <f t="shared" si="22"/>
        <v>0</v>
      </c>
      <c r="BL158">
        <f t="shared" si="23"/>
        <v>0</v>
      </c>
      <c r="BM158">
        <f t="shared" si="24"/>
        <v>0</v>
      </c>
      <c r="BN158">
        <f t="shared" si="25"/>
        <v>0</v>
      </c>
      <c r="BO158">
        <f t="shared" si="26"/>
        <v>0</v>
      </c>
      <c r="BP158">
        <f t="shared" si="27"/>
        <v>0</v>
      </c>
      <c r="BQ158">
        <f t="shared" si="28"/>
        <v>0</v>
      </c>
      <c r="BR158">
        <f t="shared" si="29"/>
        <v>0</v>
      </c>
      <c r="BS158">
        <f t="shared" si="30"/>
        <v>0</v>
      </c>
      <c r="BT158">
        <f t="shared" si="31"/>
        <v>0</v>
      </c>
      <c r="BU158">
        <f t="shared" si="32"/>
        <v>0</v>
      </c>
      <c r="BV158">
        <f t="shared" si="33"/>
        <v>0</v>
      </c>
      <c r="BW158">
        <f t="shared" si="34"/>
        <v>0</v>
      </c>
      <c r="BX158">
        <f t="shared" si="35"/>
        <v>0</v>
      </c>
      <c r="BY158">
        <f t="shared" si="36"/>
        <v>0</v>
      </c>
      <c r="BZ158">
        <f t="shared" si="37"/>
        <v>0</v>
      </c>
      <c r="CA158">
        <f t="shared" si="38"/>
        <v>0</v>
      </c>
      <c r="CB158">
        <f t="shared" si="39"/>
        <v>0</v>
      </c>
      <c r="CC158">
        <f t="shared" si="40"/>
        <v>0</v>
      </c>
      <c r="CD158">
        <f t="shared" si="41"/>
        <v>0</v>
      </c>
      <c r="CE158">
        <f t="shared" si="42"/>
        <v>0</v>
      </c>
      <c r="CF158">
        <f t="shared" si="43"/>
        <v>0</v>
      </c>
      <c r="CG158">
        <f t="shared" si="44"/>
        <v>0</v>
      </c>
      <c r="CH158">
        <f t="shared" si="45"/>
        <v>0</v>
      </c>
      <c r="CI158">
        <f t="shared" si="46"/>
        <v>0</v>
      </c>
    </row>
    <row r="159" spans="1:87">
      <c r="A159">
        <f t="shared" si="49"/>
        <v>363</v>
      </c>
      <c r="B159">
        <f t="shared" si="47"/>
        <v>14</v>
      </c>
      <c r="C159">
        <f t="shared" si="3"/>
        <v>0</v>
      </c>
      <c r="D159">
        <f t="shared" si="50"/>
        <v>0</v>
      </c>
      <c r="E159">
        <f t="shared" si="50"/>
        <v>0</v>
      </c>
      <c r="F159">
        <f t="shared" si="50"/>
        <v>0</v>
      </c>
      <c r="G159">
        <f t="shared" si="50"/>
        <v>0</v>
      </c>
      <c r="H159">
        <f t="shared" si="50"/>
        <v>0</v>
      </c>
      <c r="I159">
        <f t="shared" si="50"/>
        <v>0</v>
      </c>
      <c r="J159">
        <f t="shared" si="50"/>
        <v>0</v>
      </c>
      <c r="K159">
        <f t="shared" si="50"/>
        <v>0</v>
      </c>
      <c r="L159">
        <f t="shared" si="50"/>
        <v>0</v>
      </c>
      <c r="M159">
        <f t="shared" si="50"/>
        <v>0</v>
      </c>
      <c r="N159">
        <f t="shared" si="50"/>
        <v>0</v>
      </c>
      <c r="O159">
        <f t="shared" si="50"/>
        <v>0</v>
      </c>
      <c r="P159">
        <f t="shared" si="50"/>
        <v>0</v>
      </c>
      <c r="Q159">
        <f t="shared" si="50"/>
        <v>0</v>
      </c>
      <c r="R159">
        <f t="shared" si="50"/>
        <v>0</v>
      </c>
      <c r="S159">
        <f t="shared" si="50"/>
        <v>0</v>
      </c>
      <c r="T159">
        <f t="shared" si="50"/>
        <v>0</v>
      </c>
      <c r="U159">
        <f t="shared" si="50"/>
        <v>0</v>
      </c>
      <c r="V159">
        <f t="shared" si="50"/>
        <v>0</v>
      </c>
      <c r="W159" s="69">
        <f t="shared" si="50"/>
        <v>0</v>
      </c>
      <c r="X159">
        <f t="shared" si="50"/>
        <v>0</v>
      </c>
      <c r="Y159">
        <f t="shared" si="50"/>
        <v>0</v>
      </c>
      <c r="Z159">
        <f t="shared" si="50"/>
        <v>0</v>
      </c>
      <c r="AA159">
        <f t="shared" si="50"/>
        <v>0</v>
      </c>
      <c r="AB159">
        <f t="shared" si="50"/>
        <v>0</v>
      </c>
      <c r="AC159">
        <f t="shared" si="50"/>
        <v>0</v>
      </c>
      <c r="AD159">
        <f t="shared" si="50"/>
        <v>0</v>
      </c>
      <c r="AE159">
        <f t="shared" si="50"/>
        <v>0</v>
      </c>
      <c r="AF159">
        <f t="shared" si="50"/>
        <v>0</v>
      </c>
      <c r="AG159">
        <f t="shared" si="50"/>
        <v>0</v>
      </c>
      <c r="AH159">
        <f t="shared" si="50"/>
        <v>0</v>
      </c>
      <c r="AI159">
        <f t="shared" si="50"/>
        <v>0</v>
      </c>
      <c r="AJ159">
        <f t="shared" si="50"/>
        <v>0</v>
      </c>
      <c r="AK159">
        <f t="shared" si="50"/>
        <v>0</v>
      </c>
      <c r="AL159">
        <f t="shared" si="50"/>
        <v>0</v>
      </c>
      <c r="AM159">
        <f t="shared" si="50"/>
        <v>0</v>
      </c>
      <c r="AN159">
        <f t="shared" si="50"/>
        <v>0</v>
      </c>
      <c r="AO159">
        <f t="shared" si="50"/>
        <v>0</v>
      </c>
      <c r="AP159">
        <f t="shared" si="50"/>
        <v>0</v>
      </c>
      <c r="AQ159">
        <f t="shared" si="50"/>
        <v>0</v>
      </c>
      <c r="AR159">
        <f t="shared" si="4"/>
        <v>0</v>
      </c>
      <c r="AT159">
        <f t="shared" si="5"/>
        <v>0</v>
      </c>
      <c r="AU159">
        <f t="shared" si="6"/>
        <v>0</v>
      </c>
      <c r="AV159">
        <f t="shared" si="7"/>
        <v>0</v>
      </c>
      <c r="AW159">
        <f t="shared" si="8"/>
        <v>0</v>
      </c>
      <c r="AX159">
        <f t="shared" si="9"/>
        <v>0</v>
      </c>
      <c r="AY159">
        <f t="shared" si="10"/>
        <v>0</v>
      </c>
      <c r="AZ159">
        <f t="shared" si="11"/>
        <v>0</v>
      </c>
      <c r="BA159">
        <f t="shared" si="12"/>
        <v>0</v>
      </c>
      <c r="BB159">
        <f t="shared" si="13"/>
        <v>0</v>
      </c>
      <c r="BC159">
        <f t="shared" si="14"/>
        <v>0</v>
      </c>
      <c r="BD159">
        <f t="shared" si="15"/>
        <v>0</v>
      </c>
      <c r="BE159">
        <f t="shared" si="16"/>
        <v>0</v>
      </c>
      <c r="BF159">
        <f t="shared" si="17"/>
        <v>0</v>
      </c>
      <c r="BG159">
        <f t="shared" si="18"/>
        <v>0</v>
      </c>
      <c r="BH159">
        <f t="shared" si="19"/>
        <v>0</v>
      </c>
      <c r="BI159">
        <f t="shared" si="20"/>
        <v>0</v>
      </c>
      <c r="BJ159">
        <f t="shared" si="21"/>
        <v>0</v>
      </c>
      <c r="BK159">
        <f t="shared" si="22"/>
        <v>0</v>
      </c>
      <c r="BL159">
        <f t="shared" si="23"/>
        <v>0</v>
      </c>
      <c r="BM159">
        <f t="shared" si="24"/>
        <v>0</v>
      </c>
      <c r="BN159">
        <f t="shared" si="25"/>
        <v>0</v>
      </c>
      <c r="BO159">
        <f t="shared" si="26"/>
        <v>0</v>
      </c>
      <c r="BP159">
        <f t="shared" si="27"/>
        <v>0</v>
      </c>
      <c r="BQ159">
        <f t="shared" si="28"/>
        <v>0</v>
      </c>
      <c r="BR159">
        <f t="shared" si="29"/>
        <v>0</v>
      </c>
      <c r="BS159">
        <f t="shared" si="30"/>
        <v>0</v>
      </c>
      <c r="BT159">
        <f t="shared" si="31"/>
        <v>0</v>
      </c>
      <c r="BU159">
        <f t="shared" si="32"/>
        <v>0</v>
      </c>
      <c r="BV159">
        <f t="shared" si="33"/>
        <v>0</v>
      </c>
      <c r="BW159">
        <f t="shared" si="34"/>
        <v>0</v>
      </c>
      <c r="BX159">
        <f t="shared" si="35"/>
        <v>0</v>
      </c>
      <c r="BY159">
        <f t="shared" si="36"/>
        <v>0</v>
      </c>
      <c r="BZ159">
        <f t="shared" si="37"/>
        <v>0</v>
      </c>
      <c r="CA159">
        <f t="shared" si="38"/>
        <v>0</v>
      </c>
      <c r="CB159">
        <f t="shared" si="39"/>
        <v>0</v>
      </c>
      <c r="CC159">
        <f t="shared" si="40"/>
        <v>0</v>
      </c>
      <c r="CD159">
        <f t="shared" si="41"/>
        <v>0</v>
      </c>
      <c r="CE159">
        <f t="shared" si="42"/>
        <v>0</v>
      </c>
      <c r="CF159">
        <f t="shared" si="43"/>
        <v>0</v>
      </c>
      <c r="CG159">
        <f t="shared" si="44"/>
        <v>0</v>
      </c>
      <c r="CH159">
        <f t="shared" si="45"/>
        <v>0</v>
      </c>
      <c r="CI159">
        <f t="shared" si="46"/>
        <v>0</v>
      </c>
    </row>
    <row r="160" spans="1:87">
      <c r="A160">
        <f t="shared" si="49"/>
        <v>363</v>
      </c>
      <c r="B160">
        <f t="shared" si="47"/>
        <v>15</v>
      </c>
      <c r="C160">
        <f t="shared" si="3"/>
        <v>0</v>
      </c>
      <c r="D160">
        <f t="shared" si="50"/>
        <v>0</v>
      </c>
      <c r="E160">
        <f t="shared" si="50"/>
        <v>0</v>
      </c>
      <c r="F160">
        <f t="shared" si="50"/>
        <v>0</v>
      </c>
      <c r="G160">
        <f t="shared" si="50"/>
        <v>0</v>
      </c>
      <c r="H160">
        <f t="shared" si="50"/>
        <v>0</v>
      </c>
      <c r="I160">
        <f t="shared" si="50"/>
        <v>0</v>
      </c>
      <c r="J160">
        <f t="shared" si="50"/>
        <v>0</v>
      </c>
      <c r="K160">
        <f t="shared" si="50"/>
        <v>0</v>
      </c>
      <c r="L160">
        <f t="shared" si="50"/>
        <v>0</v>
      </c>
      <c r="M160">
        <f t="shared" si="50"/>
        <v>0</v>
      </c>
      <c r="N160">
        <f t="shared" si="50"/>
        <v>0</v>
      </c>
      <c r="O160">
        <f t="shared" si="50"/>
        <v>0</v>
      </c>
      <c r="P160">
        <f t="shared" si="50"/>
        <v>0</v>
      </c>
      <c r="Q160">
        <f t="shared" si="50"/>
        <v>0</v>
      </c>
      <c r="R160">
        <f t="shared" si="50"/>
        <v>0</v>
      </c>
      <c r="S160">
        <f t="shared" si="50"/>
        <v>0</v>
      </c>
      <c r="T160">
        <f t="shared" si="50"/>
        <v>0</v>
      </c>
      <c r="U160">
        <f t="shared" si="50"/>
        <v>0</v>
      </c>
      <c r="V160">
        <f t="shared" si="50"/>
        <v>0</v>
      </c>
      <c r="W160" s="69">
        <f t="shared" si="50"/>
        <v>0</v>
      </c>
      <c r="X160">
        <f t="shared" si="50"/>
        <v>0</v>
      </c>
      <c r="Y160">
        <f t="shared" si="50"/>
        <v>0</v>
      </c>
      <c r="Z160">
        <f t="shared" si="50"/>
        <v>0</v>
      </c>
      <c r="AA160">
        <f t="shared" si="50"/>
        <v>0</v>
      </c>
      <c r="AB160">
        <f t="shared" si="50"/>
        <v>0</v>
      </c>
      <c r="AC160">
        <f t="shared" si="50"/>
        <v>0</v>
      </c>
      <c r="AD160">
        <f t="shared" si="50"/>
        <v>0</v>
      </c>
      <c r="AE160">
        <f t="shared" si="50"/>
        <v>0</v>
      </c>
      <c r="AF160">
        <f t="shared" si="50"/>
        <v>0</v>
      </c>
      <c r="AG160">
        <f t="shared" si="50"/>
        <v>0</v>
      </c>
      <c r="AH160">
        <f t="shared" si="50"/>
        <v>0</v>
      </c>
      <c r="AI160">
        <f t="shared" si="50"/>
        <v>0</v>
      </c>
      <c r="AJ160">
        <f t="shared" si="50"/>
        <v>0</v>
      </c>
      <c r="AK160">
        <f t="shared" si="50"/>
        <v>0</v>
      </c>
      <c r="AL160">
        <f t="shared" si="50"/>
        <v>0</v>
      </c>
      <c r="AM160">
        <f t="shared" si="50"/>
        <v>0</v>
      </c>
      <c r="AN160">
        <f t="shared" si="50"/>
        <v>0</v>
      </c>
      <c r="AO160">
        <f t="shared" si="50"/>
        <v>0</v>
      </c>
      <c r="AP160">
        <f t="shared" si="50"/>
        <v>0</v>
      </c>
      <c r="AQ160">
        <f t="shared" si="50"/>
        <v>0</v>
      </c>
      <c r="AR160">
        <f t="shared" si="4"/>
        <v>0</v>
      </c>
      <c r="AT160">
        <f t="shared" si="5"/>
        <v>0</v>
      </c>
      <c r="AU160">
        <f t="shared" si="6"/>
        <v>0</v>
      </c>
      <c r="AV160">
        <f t="shared" si="7"/>
        <v>0</v>
      </c>
      <c r="AW160">
        <f t="shared" si="8"/>
        <v>0</v>
      </c>
      <c r="AX160">
        <f t="shared" si="9"/>
        <v>0</v>
      </c>
      <c r="AY160">
        <f t="shared" si="10"/>
        <v>0</v>
      </c>
      <c r="AZ160">
        <f t="shared" si="11"/>
        <v>0</v>
      </c>
      <c r="BA160">
        <f t="shared" si="12"/>
        <v>0</v>
      </c>
      <c r="BB160">
        <f t="shared" si="13"/>
        <v>0</v>
      </c>
      <c r="BC160">
        <f t="shared" si="14"/>
        <v>0</v>
      </c>
      <c r="BD160">
        <f t="shared" si="15"/>
        <v>0</v>
      </c>
      <c r="BE160">
        <f t="shared" si="16"/>
        <v>0</v>
      </c>
      <c r="BF160">
        <f t="shared" si="17"/>
        <v>0</v>
      </c>
      <c r="BG160">
        <f t="shared" si="18"/>
        <v>0</v>
      </c>
      <c r="BH160">
        <f t="shared" si="19"/>
        <v>0</v>
      </c>
      <c r="BI160">
        <f t="shared" si="20"/>
        <v>0</v>
      </c>
      <c r="BJ160">
        <f t="shared" si="21"/>
        <v>0</v>
      </c>
      <c r="BK160">
        <f t="shared" si="22"/>
        <v>0</v>
      </c>
      <c r="BL160">
        <f t="shared" si="23"/>
        <v>0</v>
      </c>
      <c r="BM160">
        <f t="shared" si="24"/>
        <v>0</v>
      </c>
      <c r="BN160">
        <f t="shared" si="25"/>
        <v>0</v>
      </c>
      <c r="BO160">
        <f t="shared" si="26"/>
        <v>0</v>
      </c>
      <c r="BP160">
        <f t="shared" si="27"/>
        <v>0</v>
      </c>
      <c r="BQ160">
        <f t="shared" si="28"/>
        <v>0</v>
      </c>
      <c r="BR160">
        <f t="shared" si="29"/>
        <v>0</v>
      </c>
      <c r="BS160">
        <f t="shared" si="30"/>
        <v>0</v>
      </c>
      <c r="BT160">
        <f t="shared" si="31"/>
        <v>0</v>
      </c>
      <c r="BU160">
        <f t="shared" si="32"/>
        <v>0</v>
      </c>
      <c r="BV160">
        <f t="shared" si="33"/>
        <v>0</v>
      </c>
      <c r="BW160">
        <f t="shared" si="34"/>
        <v>0</v>
      </c>
      <c r="BX160">
        <f t="shared" si="35"/>
        <v>0</v>
      </c>
      <c r="BY160">
        <f t="shared" si="36"/>
        <v>0</v>
      </c>
      <c r="BZ160">
        <f t="shared" si="37"/>
        <v>0</v>
      </c>
      <c r="CA160">
        <f t="shared" si="38"/>
        <v>0</v>
      </c>
      <c r="CB160">
        <f t="shared" si="39"/>
        <v>0</v>
      </c>
      <c r="CC160">
        <f t="shared" si="40"/>
        <v>0</v>
      </c>
      <c r="CD160">
        <f t="shared" si="41"/>
        <v>0</v>
      </c>
      <c r="CE160">
        <f t="shared" si="42"/>
        <v>0</v>
      </c>
      <c r="CF160">
        <f t="shared" si="43"/>
        <v>0</v>
      </c>
      <c r="CG160">
        <f t="shared" si="44"/>
        <v>0</v>
      </c>
      <c r="CH160">
        <f t="shared" si="45"/>
        <v>0</v>
      </c>
      <c r="CI160">
        <f t="shared" si="46"/>
        <v>0</v>
      </c>
    </row>
    <row r="161" spans="1:88">
      <c r="B161">
        <f t="shared" si="47"/>
        <v>16</v>
      </c>
      <c r="C161">
        <f t="shared" si="3"/>
        <v>0</v>
      </c>
      <c r="D161">
        <f t="shared" si="50"/>
        <v>0</v>
      </c>
      <c r="E161">
        <f t="shared" si="50"/>
        <v>0</v>
      </c>
      <c r="F161">
        <f t="shared" si="50"/>
        <v>0</v>
      </c>
      <c r="G161">
        <f t="shared" si="50"/>
        <v>0</v>
      </c>
      <c r="H161">
        <f t="shared" si="50"/>
        <v>0</v>
      </c>
      <c r="I161">
        <f t="shared" si="50"/>
        <v>0</v>
      </c>
      <c r="J161">
        <f t="shared" si="50"/>
        <v>0</v>
      </c>
      <c r="K161">
        <f t="shared" si="50"/>
        <v>0</v>
      </c>
      <c r="L161">
        <f t="shared" si="50"/>
        <v>0</v>
      </c>
      <c r="M161">
        <f t="shared" si="50"/>
        <v>0</v>
      </c>
      <c r="N161">
        <f t="shared" si="50"/>
        <v>0</v>
      </c>
      <c r="O161">
        <f t="shared" si="50"/>
        <v>0</v>
      </c>
      <c r="P161">
        <f t="shared" si="50"/>
        <v>0</v>
      </c>
      <c r="Q161">
        <f t="shared" si="50"/>
        <v>0</v>
      </c>
      <c r="R161">
        <f t="shared" si="50"/>
        <v>0</v>
      </c>
      <c r="S161">
        <f t="shared" si="50"/>
        <v>0</v>
      </c>
      <c r="T161">
        <f t="shared" si="50"/>
        <v>0</v>
      </c>
      <c r="U161">
        <f t="shared" si="50"/>
        <v>0</v>
      </c>
      <c r="V161">
        <f t="shared" si="50"/>
        <v>0</v>
      </c>
      <c r="W161" s="69">
        <f t="shared" si="50"/>
        <v>0</v>
      </c>
      <c r="X161">
        <f t="shared" si="50"/>
        <v>0</v>
      </c>
      <c r="Y161">
        <f t="shared" si="50"/>
        <v>0</v>
      </c>
      <c r="Z161">
        <f t="shared" si="50"/>
        <v>0</v>
      </c>
      <c r="AA161">
        <f t="shared" si="50"/>
        <v>0</v>
      </c>
      <c r="AB161">
        <f t="shared" si="50"/>
        <v>0</v>
      </c>
      <c r="AC161">
        <f t="shared" si="50"/>
        <v>0</v>
      </c>
      <c r="AD161">
        <f t="shared" si="50"/>
        <v>0</v>
      </c>
      <c r="AE161">
        <f t="shared" si="50"/>
        <v>0</v>
      </c>
      <c r="AF161">
        <f t="shared" si="50"/>
        <v>0</v>
      </c>
      <c r="AG161">
        <f t="shared" si="50"/>
        <v>0</v>
      </c>
      <c r="AH161">
        <f t="shared" si="50"/>
        <v>0</v>
      </c>
      <c r="AI161">
        <f t="shared" si="50"/>
        <v>0</v>
      </c>
      <c r="AJ161">
        <f t="shared" si="50"/>
        <v>0</v>
      </c>
      <c r="AK161">
        <f t="shared" si="50"/>
        <v>0</v>
      </c>
      <c r="AL161">
        <f t="shared" si="50"/>
        <v>0</v>
      </c>
      <c r="AM161">
        <f t="shared" si="50"/>
        <v>0</v>
      </c>
      <c r="AN161">
        <f t="shared" si="50"/>
        <v>0</v>
      </c>
      <c r="AO161">
        <f t="shared" si="50"/>
        <v>0</v>
      </c>
      <c r="AP161">
        <f t="shared" si="50"/>
        <v>0</v>
      </c>
      <c r="AQ161">
        <f t="shared" si="50"/>
        <v>0</v>
      </c>
      <c r="AR161">
        <f t="shared" si="4"/>
        <v>0</v>
      </c>
      <c r="AT161">
        <f t="shared" si="5"/>
        <v>0</v>
      </c>
      <c r="AU161">
        <f t="shared" si="6"/>
        <v>0</v>
      </c>
      <c r="AV161">
        <f t="shared" si="7"/>
        <v>0</v>
      </c>
      <c r="AW161">
        <f t="shared" si="8"/>
        <v>0</v>
      </c>
      <c r="AX161">
        <f t="shared" si="9"/>
        <v>0</v>
      </c>
      <c r="AY161">
        <f t="shared" si="10"/>
        <v>0</v>
      </c>
      <c r="AZ161">
        <f t="shared" si="11"/>
        <v>0</v>
      </c>
      <c r="BA161">
        <f t="shared" si="12"/>
        <v>0</v>
      </c>
      <c r="BB161">
        <f t="shared" si="13"/>
        <v>0</v>
      </c>
      <c r="BC161">
        <f t="shared" si="14"/>
        <v>0</v>
      </c>
      <c r="BD161">
        <f t="shared" si="15"/>
        <v>0</v>
      </c>
      <c r="BE161">
        <f t="shared" si="16"/>
        <v>0</v>
      </c>
      <c r="BF161">
        <f t="shared" si="17"/>
        <v>0</v>
      </c>
      <c r="BG161">
        <f t="shared" si="18"/>
        <v>0</v>
      </c>
      <c r="BH161">
        <f t="shared" si="19"/>
        <v>0</v>
      </c>
      <c r="BI161">
        <f t="shared" si="20"/>
        <v>0</v>
      </c>
      <c r="BJ161">
        <f t="shared" si="21"/>
        <v>0</v>
      </c>
      <c r="BK161">
        <f t="shared" si="22"/>
        <v>0</v>
      </c>
      <c r="BL161">
        <f t="shared" si="23"/>
        <v>0</v>
      </c>
      <c r="BM161">
        <f t="shared" si="24"/>
        <v>0</v>
      </c>
      <c r="BN161">
        <f t="shared" si="25"/>
        <v>0</v>
      </c>
      <c r="BO161">
        <f t="shared" si="26"/>
        <v>0</v>
      </c>
      <c r="BP161">
        <f t="shared" si="27"/>
        <v>0</v>
      </c>
      <c r="BQ161">
        <f t="shared" si="28"/>
        <v>0</v>
      </c>
      <c r="BR161">
        <f t="shared" si="29"/>
        <v>0</v>
      </c>
      <c r="BS161">
        <f t="shared" si="30"/>
        <v>0</v>
      </c>
      <c r="BT161">
        <f t="shared" si="31"/>
        <v>0</v>
      </c>
      <c r="BU161">
        <f t="shared" si="32"/>
        <v>0</v>
      </c>
      <c r="BV161">
        <f t="shared" si="33"/>
        <v>0</v>
      </c>
      <c r="BW161">
        <f t="shared" si="34"/>
        <v>0</v>
      </c>
      <c r="BX161">
        <f t="shared" si="35"/>
        <v>0</v>
      </c>
      <c r="BY161">
        <f t="shared" si="36"/>
        <v>0</v>
      </c>
      <c r="BZ161">
        <f t="shared" si="37"/>
        <v>0</v>
      </c>
      <c r="CA161">
        <f t="shared" si="38"/>
        <v>0</v>
      </c>
      <c r="CB161">
        <f t="shared" si="39"/>
        <v>0</v>
      </c>
      <c r="CC161">
        <f t="shared" si="40"/>
        <v>0</v>
      </c>
      <c r="CD161">
        <f t="shared" si="41"/>
        <v>0</v>
      </c>
      <c r="CE161">
        <f t="shared" si="42"/>
        <v>0</v>
      </c>
      <c r="CF161">
        <f t="shared" si="43"/>
        <v>0</v>
      </c>
      <c r="CG161">
        <f t="shared" si="44"/>
        <v>0</v>
      </c>
      <c r="CH161">
        <f t="shared" si="45"/>
        <v>0</v>
      </c>
      <c r="CI161">
        <f t="shared" si="46"/>
        <v>0</v>
      </c>
    </row>
    <row r="162" spans="1:88">
      <c r="B162">
        <f t="shared" si="47"/>
        <v>17</v>
      </c>
      <c r="C162">
        <f t="shared" si="3"/>
        <v>52.2686950000007</v>
      </c>
      <c r="D162">
        <f t="shared" si="50"/>
        <v>0</v>
      </c>
      <c r="E162">
        <f t="shared" si="50"/>
        <v>0</v>
      </c>
      <c r="F162">
        <f t="shared" si="50"/>
        <v>0</v>
      </c>
      <c r="G162">
        <f t="shared" si="50"/>
        <v>0</v>
      </c>
      <c r="H162">
        <f t="shared" si="50"/>
        <v>0</v>
      </c>
      <c r="I162">
        <f t="shared" si="50"/>
        <v>0</v>
      </c>
      <c r="J162">
        <f t="shared" si="50"/>
        <v>0</v>
      </c>
      <c r="K162">
        <f t="shared" si="50"/>
        <v>0</v>
      </c>
      <c r="L162">
        <f t="shared" si="50"/>
        <v>0</v>
      </c>
      <c r="M162">
        <f t="shared" si="50"/>
        <v>0</v>
      </c>
      <c r="N162">
        <f t="shared" si="50"/>
        <v>0</v>
      </c>
      <c r="O162">
        <f t="shared" si="50"/>
        <v>0</v>
      </c>
      <c r="P162">
        <f t="shared" si="50"/>
        <v>0</v>
      </c>
      <c r="Q162">
        <f t="shared" si="50"/>
        <v>0</v>
      </c>
      <c r="R162">
        <f t="shared" si="50"/>
        <v>0</v>
      </c>
      <c r="S162">
        <f t="shared" si="50"/>
        <v>0</v>
      </c>
      <c r="T162">
        <f t="shared" si="50"/>
        <v>0</v>
      </c>
      <c r="U162">
        <f t="shared" si="50"/>
        <v>0</v>
      </c>
      <c r="V162">
        <f t="shared" si="50"/>
        <v>0</v>
      </c>
      <c r="W162" s="69">
        <f t="shared" si="50"/>
        <v>0</v>
      </c>
      <c r="X162">
        <f t="shared" si="50"/>
        <v>0</v>
      </c>
      <c r="Y162">
        <f t="shared" si="50"/>
        <v>0</v>
      </c>
      <c r="Z162">
        <f t="shared" si="50"/>
        <v>0</v>
      </c>
      <c r="AA162">
        <f t="shared" si="50"/>
        <v>0</v>
      </c>
      <c r="AB162">
        <f t="shared" si="50"/>
        <v>0</v>
      </c>
      <c r="AC162">
        <f t="shared" si="50"/>
        <v>0</v>
      </c>
      <c r="AD162">
        <f t="shared" si="50"/>
        <v>0</v>
      </c>
      <c r="AE162">
        <f t="shared" si="50"/>
        <v>0</v>
      </c>
      <c r="AF162">
        <f t="shared" si="50"/>
        <v>0</v>
      </c>
      <c r="AG162">
        <f t="shared" si="50"/>
        <v>0</v>
      </c>
      <c r="AH162">
        <f t="shared" si="50"/>
        <v>0</v>
      </c>
      <c r="AI162">
        <f t="shared" si="50"/>
        <v>0</v>
      </c>
      <c r="AJ162">
        <f t="shared" si="50"/>
        <v>0</v>
      </c>
      <c r="AK162">
        <f t="shared" si="50"/>
        <v>0</v>
      </c>
      <c r="AL162">
        <f t="shared" si="50"/>
        <v>0</v>
      </c>
      <c r="AM162">
        <f t="shared" si="50"/>
        <v>0</v>
      </c>
      <c r="AN162">
        <f t="shared" si="50"/>
        <v>0</v>
      </c>
      <c r="AO162">
        <f t="shared" si="50"/>
        <v>0</v>
      </c>
      <c r="AP162">
        <f t="shared" si="50"/>
        <v>0</v>
      </c>
      <c r="AQ162">
        <f t="shared" si="50"/>
        <v>0</v>
      </c>
      <c r="AR162">
        <f t="shared" si="4"/>
        <v>52.2686950000007</v>
      </c>
      <c r="AT162">
        <f t="shared" si="5"/>
        <v>1</v>
      </c>
      <c r="AU162">
        <f t="shared" si="6"/>
        <v>0</v>
      </c>
      <c r="AV162">
        <f t="shared" si="7"/>
        <v>0</v>
      </c>
      <c r="AW162">
        <f t="shared" si="8"/>
        <v>0</v>
      </c>
      <c r="AX162">
        <f t="shared" si="9"/>
        <v>0</v>
      </c>
      <c r="AY162">
        <f t="shared" si="10"/>
        <v>0</v>
      </c>
      <c r="AZ162">
        <f t="shared" si="11"/>
        <v>0</v>
      </c>
      <c r="BA162">
        <f t="shared" si="12"/>
        <v>0</v>
      </c>
      <c r="BB162">
        <f t="shared" si="13"/>
        <v>0</v>
      </c>
      <c r="BC162">
        <f t="shared" si="14"/>
        <v>0</v>
      </c>
      <c r="BD162">
        <f t="shared" si="15"/>
        <v>0</v>
      </c>
      <c r="BE162">
        <f t="shared" si="16"/>
        <v>0</v>
      </c>
      <c r="BF162">
        <f t="shared" si="17"/>
        <v>0</v>
      </c>
      <c r="BG162">
        <f t="shared" si="18"/>
        <v>0</v>
      </c>
      <c r="BH162">
        <f t="shared" si="19"/>
        <v>0</v>
      </c>
      <c r="BI162">
        <f t="shared" si="20"/>
        <v>0</v>
      </c>
      <c r="BJ162">
        <f t="shared" si="21"/>
        <v>0</v>
      </c>
      <c r="BK162">
        <f t="shared" si="22"/>
        <v>0</v>
      </c>
      <c r="BL162">
        <f t="shared" si="23"/>
        <v>0</v>
      </c>
      <c r="BM162">
        <f t="shared" si="24"/>
        <v>0</v>
      </c>
      <c r="BN162">
        <f t="shared" si="25"/>
        <v>0</v>
      </c>
      <c r="BO162">
        <f t="shared" si="26"/>
        <v>0</v>
      </c>
      <c r="BP162">
        <f t="shared" si="27"/>
        <v>0</v>
      </c>
      <c r="BQ162">
        <f t="shared" si="28"/>
        <v>0</v>
      </c>
      <c r="BR162">
        <f t="shared" si="29"/>
        <v>0</v>
      </c>
      <c r="BS162">
        <f t="shared" si="30"/>
        <v>0</v>
      </c>
      <c r="BT162">
        <f t="shared" si="31"/>
        <v>0</v>
      </c>
      <c r="BU162">
        <f t="shared" si="32"/>
        <v>0</v>
      </c>
      <c r="BV162">
        <f t="shared" si="33"/>
        <v>0</v>
      </c>
      <c r="BW162">
        <f t="shared" si="34"/>
        <v>0</v>
      </c>
      <c r="BX162">
        <f t="shared" si="35"/>
        <v>0</v>
      </c>
      <c r="BY162">
        <f t="shared" si="36"/>
        <v>0</v>
      </c>
      <c r="BZ162">
        <f t="shared" si="37"/>
        <v>0</v>
      </c>
      <c r="CA162">
        <f t="shared" si="38"/>
        <v>0</v>
      </c>
      <c r="CB162">
        <f t="shared" si="39"/>
        <v>0</v>
      </c>
      <c r="CC162">
        <f t="shared" si="40"/>
        <v>0</v>
      </c>
      <c r="CD162">
        <f t="shared" si="41"/>
        <v>0</v>
      </c>
      <c r="CE162">
        <f t="shared" si="42"/>
        <v>0</v>
      </c>
      <c r="CF162">
        <f t="shared" si="43"/>
        <v>0</v>
      </c>
      <c r="CG162">
        <f t="shared" si="44"/>
        <v>0</v>
      </c>
      <c r="CH162">
        <f t="shared" si="45"/>
        <v>0</v>
      </c>
      <c r="CI162">
        <f t="shared" si="46"/>
        <v>1</v>
      </c>
    </row>
    <row r="163" spans="1:88">
      <c r="B163">
        <f t="shared" si="47"/>
        <v>18</v>
      </c>
      <c r="C163">
        <f t="shared" si="3"/>
        <v>130.9297315</v>
      </c>
      <c r="D163">
        <f t="shared" si="50"/>
        <v>0</v>
      </c>
      <c r="E163">
        <f t="shared" si="50"/>
        <v>0</v>
      </c>
      <c r="F163">
        <f t="shared" si="50"/>
        <v>0</v>
      </c>
      <c r="G163">
        <f t="shared" si="50"/>
        <v>0</v>
      </c>
      <c r="H163">
        <f t="shared" si="50"/>
        <v>0</v>
      </c>
      <c r="I163">
        <f t="shared" si="50"/>
        <v>0</v>
      </c>
      <c r="J163">
        <f t="shared" si="50"/>
        <v>0</v>
      </c>
      <c r="K163">
        <f t="shared" si="50"/>
        <v>0</v>
      </c>
      <c r="L163">
        <f t="shared" si="50"/>
        <v>0</v>
      </c>
      <c r="M163">
        <f t="shared" si="50"/>
        <v>0</v>
      </c>
      <c r="N163">
        <f t="shared" si="50"/>
        <v>0</v>
      </c>
      <c r="O163">
        <f t="shared" si="50"/>
        <v>0</v>
      </c>
      <c r="P163">
        <f t="shared" si="50"/>
        <v>0</v>
      </c>
      <c r="Q163">
        <f t="shared" si="50"/>
        <v>0</v>
      </c>
      <c r="R163">
        <f t="shared" si="50"/>
        <v>0</v>
      </c>
      <c r="S163">
        <f t="shared" si="50"/>
        <v>0</v>
      </c>
      <c r="T163">
        <f t="shared" si="50"/>
        <v>0</v>
      </c>
      <c r="U163">
        <f t="shared" si="50"/>
        <v>0</v>
      </c>
      <c r="V163">
        <f t="shared" si="50"/>
        <v>0</v>
      </c>
      <c r="W163" s="69">
        <f t="shared" si="50"/>
        <v>0</v>
      </c>
      <c r="X163">
        <f t="shared" si="50"/>
        <v>0</v>
      </c>
      <c r="Y163">
        <f t="shared" si="50"/>
        <v>0</v>
      </c>
      <c r="Z163">
        <f t="shared" si="50"/>
        <v>0</v>
      </c>
      <c r="AA163">
        <f t="shared" si="50"/>
        <v>0</v>
      </c>
      <c r="AB163">
        <f t="shared" si="50"/>
        <v>0</v>
      </c>
      <c r="AC163">
        <f t="shared" si="50"/>
        <v>0</v>
      </c>
      <c r="AD163">
        <f t="shared" si="50"/>
        <v>0</v>
      </c>
      <c r="AE163">
        <f t="shared" si="50"/>
        <v>0</v>
      </c>
      <c r="AF163">
        <f t="shared" si="50"/>
        <v>0</v>
      </c>
      <c r="AG163">
        <f t="shared" si="50"/>
        <v>0</v>
      </c>
      <c r="AH163">
        <f t="shared" si="50"/>
        <v>0</v>
      </c>
      <c r="AI163">
        <f t="shared" si="50"/>
        <v>0</v>
      </c>
      <c r="AJ163">
        <f t="shared" si="50"/>
        <v>0</v>
      </c>
      <c r="AK163">
        <f t="shared" si="50"/>
        <v>0</v>
      </c>
      <c r="AL163">
        <f t="shared" si="50"/>
        <v>0</v>
      </c>
      <c r="AM163">
        <f t="shared" si="50"/>
        <v>0</v>
      </c>
      <c r="AN163">
        <f t="shared" si="50"/>
        <v>0</v>
      </c>
      <c r="AO163">
        <f t="shared" si="50"/>
        <v>0</v>
      </c>
      <c r="AP163">
        <f t="shared" si="50"/>
        <v>0</v>
      </c>
      <c r="AQ163">
        <f t="shared" si="50"/>
        <v>0</v>
      </c>
      <c r="AR163">
        <f t="shared" si="4"/>
        <v>130.9297315</v>
      </c>
      <c r="AT163">
        <f t="shared" si="5"/>
        <v>1</v>
      </c>
      <c r="AU163">
        <f t="shared" si="6"/>
        <v>0</v>
      </c>
      <c r="AV163">
        <f t="shared" si="7"/>
        <v>0</v>
      </c>
      <c r="AW163">
        <f t="shared" si="8"/>
        <v>0</v>
      </c>
      <c r="AX163">
        <f t="shared" si="9"/>
        <v>0</v>
      </c>
      <c r="AY163">
        <f t="shared" si="10"/>
        <v>0</v>
      </c>
      <c r="AZ163">
        <f t="shared" si="11"/>
        <v>0</v>
      </c>
      <c r="BA163">
        <f t="shared" si="12"/>
        <v>0</v>
      </c>
      <c r="BB163">
        <f t="shared" si="13"/>
        <v>0</v>
      </c>
      <c r="BC163">
        <f t="shared" si="14"/>
        <v>0</v>
      </c>
      <c r="BD163">
        <f t="shared" si="15"/>
        <v>0</v>
      </c>
      <c r="BE163">
        <f t="shared" si="16"/>
        <v>0</v>
      </c>
      <c r="BF163">
        <f t="shared" si="17"/>
        <v>0</v>
      </c>
      <c r="BG163">
        <f t="shared" si="18"/>
        <v>0</v>
      </c>
      <c r="BH163">
        <f t="shared" si="19"/>
        <v>0</v>
      </c>
      <c r="BI163">
        <f t="shared" si="20"/>
        <v>0</v>
      </c>
      <c r="BJ163">
        <f t="shared" si="21"/>
        <v>0</v>
      </c>
      <c r="BK163">
        <f t="shared" si="22"/>
        <v>0</v>
      </c>
      <c r="BL163">
        <f t="shared" si="23"/>
        <v>0</v>
      </c>
      <c r="BM163">
        <f t="shared" si="24"/>
        <v>0</v>
      </c>
      <c r="BN163">
        <f t="shared" si="25"/>
        <v>0</v>
      </c>
      <c r="BO163">
        <f t="shared" si="26"/>
        <v>0</v>
      </c>
      <c r="BP163">
        <f t="shared" si="27"/>
        <v>0</v>
      </c>
      <c r="BQ163">
        <f t="shared" si="28"/>
        <v>0</v>
      </c>
      <c r="BR163">
        <f t="shared" si="29"/>
        <v>0</v>
      </c>
      <c r="BS163">
        <f t="shared" si="30"/>
        <v>0</v>
      </c>
      <c r="BT163">
        <f t="shared" si="31"/>
        <v>0</v>
      </c>
      <c r="BU163">
        <f t="shared" si="32"/>
        <v>0</v>
      </c>
      <c r="BV163">
        <f t="shared" si="33"/>
        <v>0</v>
      </c>
      <c r="BW163">
        <f t="shared" si="34"/>
        <v>0</v>
      </c>
      <c r="BX163">
        <f t="shared" si="35"/>
        <v>0</v>
      </c>
      <c r="BY163">
        <f t="shared" si="36"/>
        <v>0</v>
      </c>
      <c r="BZ163">
        <f t="shared" si="37"/>
        <v>0</v>
      </c>
      <c r="CA163">
        <f t="shared" si="38"/>
        <v>0</v>
      </c>
      <c r="CB163">
        <f t="shared" si="39"/>
        <v>0</v>
      </c>
      <c r="CC163">
        <f t="shared" si="40"/>
        <v>0</v>
      </c>
      <c r="CD163">
        <f t="shared" si="41"/>
        <v>0</v>
      </c>
      <c r="CE163">
        <f t="shared" si="42"/>
        <v>0</v>
      </c>
      <c r="CF163">
        <f t="shared" si="43"/>
        <v>0</v>
      </c>
      <c r="CG163">
        <f t="shared" si="44"/>
        <v>0</v>
      </c>
      <c r="CH163">
        <f t="shared" si="45"/>
        <v>0</v>
      </c>
      <c r="CI163">
        <f t="shared" si="46"/>
        <v>1</v>
      </c>
    </row>
    <row r="164" spans="1:88">
      <c r="A164">
        <v>363.78</v>
      </c>
      <c r="B164">
        <f t="shared" si="47"/>
        <v>19</v>
      </c>
      <c r="C164">
        <f t="shared" si="3"/>
        <v>146.02276075</v>
      </c>
      <c r="D164">
        <f t="shared" si="50"/>
        <v>0</v>
      </c>
      <c r="E164">
        <f t="shared" si="50"/>
        <v>0</v>
      </c>
      <c r="F164">
        <f t="shared" si="50"/>
        <v>0</v>
      </c>
      <c r="G164">
        <f t="shared" si="50"/>
        <v>0</v>
      </c>
      <c r="H164">
        <f t="shared" si="50"/>
        <v>0</v>
      </c>
      <c r="I164">
        <f t="shared" si="50"/>
        <v>0</v>
      </c>
      <c r="J164">
        <f t="shared" si="50"/>
        <v>0</v>
      </c>
      <c r="K164">
        <f t="shared" si="50"/>
        <v>0</v>
      </c>
      <c r="L164">
        <f t="shared" si="50"/>
        <v>0</v>
      </c>
      <c r="M164">
        <f t="shared" si="50"/>
        <v>0</v>
      </c>
      <c r="N164">
        <f t="shared" si="50"/>
        <v>0</v>
      </c>
      <c r="O164">
        <f t="shared" si="50"/>
        <v>0</v>
      </c>
      <c r="P164">
        <f t="shared" si="50"/>
        <v>0</v>
      </c>
      <c r="Q164">
        <f t="shared" si="50"/>
        <v>0</v>
      </c>
      <c r="R164">
        <f t="shared" si="50"/>
        <v>0</v>
      </c>
      <c r="S164">
        <f t="shared" si="50"/>
        <v>0</v>
      </c>
      <c r="T164">
        <f t="shared" si="50"/>
        <v>0</v>
      </c>
      <c r="U164">
        <f t="shared" si="50"/>
        <v>0</v>
      </c>
      <c r="V164">
        <f t="shared" si="50"/>
        <v>0</v>
      </c>
      <c r="W164" s="69">
        <f t="shared" si="50"/>
        <v>0</v>
      </c>
      <c r="X164">
        <f t="shared" ref="D164:AQ168" si="51">MAX(X136-X$115,0)</f>
        <v>0</v>
      </c>
      <c r="Y164">
        <f t="shared" si="51"/>
        <v>0</v>
      </c>
      <c r="Z164">
        <f t="shared" si="51"/>
        <v>0</v>
      </c>
      <c r="AA164">
        <f t="shared" si="51"/>
        <v>0</v>
      </c>
      <c r="AB164">
        <f t="shared" si="51"/>
        <v>0</v>
      </c>
      <c r="AC164">
        <f t="shared" si="51"/>
        <v>0</v>
      </c>
      <c r="AD164">
        <f t="shared" si="51"/>
        <v>0</v>
      </c>
      <c r="AE164">
        <f t="shared" si="51"/>
        <v>0</v>
      </c>
      <c r="AF164" s="70">
        <f t="shared" si="51"/>
        <v>0</v>
      </c>
      <c r="AG164">
        <f t="shared" si="51"/>
        <v>0</v>
      </c>
      <c r="AH164">
        <f t="shared" si="51"/>
        <v>0</v>
      </c>
      <c r="AI164">
        <f t="shared" si="51"/>
        <v>0</v>
      </c>
      <c r="AJ164">
        <f t="shared" si="51"/>
        <v>0</v>
      </c>
      <c r="AK164">
        <f t="shared" si="51"/>
        <v>0</v>
      </c>
      <c r="AL164">
        <f t="shared" si="51"/>
        <v>0</v>
      </c>
      <c r="AM164">
        <f t="shared" si="51"/>
        <v>0</v>
      </c>
      <c r="AN164">
        <f t="shared" si="51"/>
        <v>0</v>
      </c>
      <c r="AO164">
        <f t="shared" si="51"/>
        <v>0</v>
      </c>
      <c r="AP164">
        <f t="shared" si="51"/>
        <v>0</v>
      </c>
      <c r="AQ164">
        <f t="shared" si="51"/>
        <v>0</v>
      </c>
      <c r="AR164">
        <f t="shared" si="4"/>
        <v>146.02276075</v>
      </c>
      <c r="AT164">
        <f t="shared" si="5"/>
        <v>1</v>
      </c>
      <c r="AU164">
        <f t="shared" si="6"/>
        <v>0</v>
      </c>
      <c r="AV164">
        <f t="shared" si="7"/>
        <v>0</v>
      </c>
      <c r="AW164">
        <f t="shared" si="8"/>
        <v>0</v>
      </c>
      <c r="AX164">
        <f t="shared" si="9"/>
        <v>0</v>
      </c>
      <c r="AY164">
        <f t="shared" si="10"/>
        <v>0</v>
      </c>
      <c r="AZ164">
        <f t="shared" si="11"/>
        <v>0</v>
      </c>
      <c r="BA164">
        <f t="shared" si="12"/>
        <v>0</v>
      </c>
      <c r="BB164">
        <f t="shared" si="13"/>
        <v>0</v>
      </c>
      <c r="BC164">
        <f t="shared" si="14"/>
        <v>0</v>
      </c>
      <c r="BD164">
        <f t="shared" si="15"/>
        <v>0</v>
      </c>
      <c r="BE164">
        <f t="shared" si="16"/>
        <v>0</v>
      </c>
      <c r="BF164">
        <f t="shared" si="17"/>
        <v>0</v>
      </c>
      <c r="BG164">
        <f t="shared" si="18"/>
        <v>0</v>
      </c>
      <c r="BH164">
        <f t="shared" si="19"/>
        <v>0</v>
      </c>
      <c r="BI164">
        <f t="shared" si="20"/>
        <v>0</v>
      </c>
      <c r="BJ164">
        <f t="shared" si="21"/>
        <v>0</v>
      </c>
      <c r="BK164">
        <f t="shared" si="22"/>
        <v>0</v>
      </c>
      <c r="BL164">
        <f t="shared" si="23"/>
        <v>0</v>
      </c>
      <c r="BM164">
        <f t="shared" si="24"/>
        <v>0</v>
      </c>
      <c r="BN164">
        <f t="shared" si="25"/>
        <v>0</v>
      </c>
      <c r="BO164">
        <f t="shared" si="26"/>
        <v>0</v>
      </c>
      <c r="BP164">
        <f t="shared" si="27"/>
        <v>0</v>
      </c>
      <c r="BQ164">
        <f t="shared" si="28"/>
        <v>0</v>
      </c>
      <c r="BR164">
        <f t="shared" si="29"/>
        <v>0</v>
      </c>
      <c r="BS164">
        <f t="shared" si="30"/>
        <v>0</v>
      </c>
      <c r="BT164">
        <f t="shared" si="31"/>
        <v>0</v>
      </c>
      <c r="BU164">
        <f t="shared" si="32"/>
        <v>0</v>
      </c>
      <c r="BV164">
        <f t="shared" si="33"/>
        <v>0</v>
      </c>
      <c r="BW164">
        <f t="shared" si="34"/>
        <v>0</v>
      </c>
      <c r="BX164">
        <f t="shared" si="35"/>
        <v>0</v>
      </c>
      <c r="BY164">
        <f t="shared" si="36"/>
        <v>0</v>
      </c>
      <c r="BZ164">
        <f t="shared" si="37"/>
        <v>0</v>
      </c>
      <c r="CA164">
        <f t="shared" si="38"/>
        <v>0</v>
      </c>
      <c r="CB164">
        <f t="shared" si="39"/>
        <v>0</v>
      </c>
      <c r="CC164">
        <f t="shared" si="40"/>
        <v>0</v>
      </c>
      <c r="CD164">
        <f t="shared" si="41"/>
        <v>0</v>
      </c>
      <c r="CE164">
        <f t="shared" si="42"/>
        <v>0</v>
      </c>
      <c r="CF164">
        <f t="shared" si="43"/>
        <v>0</v>
      </c>
      <c r="CG164">
        <f t="shared" si="44"/>
        <v>0</v>
      </c>
      <c r="CH164">
        <f t="shared" si="45"/>
        <v>0</v>
      </c>
      <c r="CI164">
        <f t="shared" si="46"/>
        <v>1</v>
      </c>
    </row>
    <row r="165" spans="1:88">
      <c r="B165">
        <f t="shared" si="47"/>
        <v>20</v>
      </c>
      <c r="C165">
        <f t="shared" si="3"/>
        <v>103.060456</v>
      </c>
      <c r="D165">
        <f t="shared" si="51"/>
        <v>0</v>
      </c>
      <c r="E165">
        <f t="shared" si="51"/>
        <v>0</v>
      </c>
      <c r="F165">
        <f t="shared" si="51"/>
        <v>0</v>
      </c>
      <c r="G165" s="63">
        <f t="shared" si="51"/>
        <v>0</v>
      </c>
      <c r="H165">
        <f t="shared" si="51"/>
        <v>0</v>
      </c>
      <c r="I165">
        <f t="shared" si="51"/>
        <v>0</v>
      </c>
      <c r="J165">
        <f t="shared" si="51"/>
        <v>0</v>
      </c>
      <c r="K165">
        <f t="shared" si="51"/>
        <v>0</v>
      </c>
      <c r="L165">
        <f t="shared" si="51"/>
        <v>0</v>
      </c>
      <c r="M165">
        <f t="shared" si="51"/>
        <v>0</v>
      </c>
      <c r="N165">
        <f t="shared" si="51"/>
        <v>0</v>
      </c>
      <c r="O165">
        <f t="shared" si="51"/>
        <v>0</v>
      </c>
      <c r="P165">
        <f t="shared" si="51"/>
        <v>0</v>
      </c>
      <c r="Q165">
        <f t="shared" si="51"/>
        <v>0</v>
      </c>
      <c r="R165">
        <f t="shared" si="51"/>
        <v>0</v>
      </c>
      <c r="S165">
        <f t="shared" si="51"/>
        <v>0</v>
      </c>
      <c r="T165">
        <f t="shared" si="51"/>
        <v>0</v>
      </c>
      <c r="U165">
        <f t="shared" si="51"/>
        <v>0</v>
      </c>
      <c r="V165">
        <f t="shared" si="51"/>
        <v>0</v>
      </c>
      <c r="W165" s="69">
        <f t="shared" si="51"/>
        <v>0</v>
      </c>
      <c r="X165">
        <f t="shared" si="51"/>
        <v>0</v>
      </c>
      <c r="Y165">
        <f t="shared" si="51"/>
        <v>0</v>
      </c>
      <c r="Z165">
        <f t="shared" si="51"/>
        <v>0</v>
      </c>
      <c r="AA165">
        <f t="shared" si="51"/>
        <v>0</v>
      </c>
      <c r="AB165">
        <f t="shared" si="51"/>
        <v>0</v>
      </c>
      <c r="AC165">
        <f t="shared" si="51"/>
        <v>0</v>
      </c>
      <c r="AD165">
        <f t="shared" si="51"/>
        <v>0</v>
      </c>
      <c r="AE165">
        <f t="shared" si="51"/>
        <v>0</v>
      </c>
      <c r="AF165" s="70">
        <f t="shared" si="51"/>
        <v>0</v>
      </c>
      <c r="AG165">
        <f t="shared" si="51"/>
        <v>0</v>
      </c>
      <c r="AH165">
        <f t="shared" si="51"/>
        <v>0</v>
      </c>
      <c r="AI165">
        <f t="shared" si="51"/>
        <v>0</v>
      </c>
      <c r="AJ165">
        <f t="shared" si="51"/>
        <v>0</v>
      </c>
      <c r="AK165">
        <f t="shared" si="51"/>
        <v>0</v>
      </c>
      <c r="AL165">
        <f t="shared" si="51"/>
        <v>0</v>
      </c>
      <c r="AM165">
        <f t="shared" si="51"/>
        <v>0</v>
      </c>
      <c r="AN165">
        <f t="shared" si="51"/>
        <v>0</v>
      </c>
      <c r="AO165">
        <f t="shared" si="51"/>
        <v>0</v>
      </c>
      <c r="AP165">
        <f t="shared" si="51"/>
        <v>0</v>
      </c>
      <c r="AQ165">
        <f t="shared" si="51"/>
        <v>0</v>
      </c>
      <c r="AR165">
        <f t="shared" si="4"/>
        <v>103.060456</v>
      </c>
      <c r="AT165">
        <f t="shared" si="5"/>
        <v>1</v>
      </c>
      <c r="AU165">
        <f t="shared" si="6"/>
        <v>0</v>
      </c>
      <c r="AV165">
        <f t="shared" si="7"/>
        <v>0</v>
      </c>
      <c r="AW165">
        <f t="shared" si="8"/>
        <v>0</v>
      </c>
      <c r="AX165">
        <f t="shared" si="9"/>
        <v>0</v>
      </c>
      <c r="AY165">
        <f t="shared" si="10"/>
        <v>0</v>
      </c>
      <c r="AZ165">
        <f t="shared" si="11"/>
        <v>0</v>
      </c>
      <c r="BA165">
        <f t="shared" si="12"/>
        <v>0</v>
      </c>
      <c r="BB165">
        <f t="shared" si="13"/>
        <v>0</v>
      </c>
      <c r="BC165">
        <f t="shared" si="14"/>
        <v>0</v>
      </c>
      <c r="BD165">
        <f t="shared" si="15"/>
        <v>0</v>
      </c>
      <c r="BE165">
        <f t="shared" si="16"/>
        <v>0</v>
      </c>
      <c r="BF165">
        <f t="shared" si="17"/>
        <v>0</v>
      </c>
      <c r="BG165">
        <f t="shared" si="18"/>
        <v>0</v>
      </c>
      <c r="BH165">
        <f t="shared" si="19"/>
        <v>0</v>
      </c>
      <c r="BI165">
        <f t="shared" si="20"/>
        <v>0</v>
      </c>
      <c r="BJ165">
        <f t="shared" si="21"/>
        <v>0</v>
      </c>
      <c r="BK165">
        <f t="shared" si="22"/>
        <v>0</v>
      </c>
      <c r="BL165">
        <f t="shared" si="23"/>
        <v>0</v>
      </c>
      <c r="BM165">
        <f t="shared" si="24"/>
        <v>0</v>
      </c>
      <c r="BN165">
        <f t="shared" si="25"/>
        <v>0</v>
      </c>
      <c r="BO165">
        <f t="shared" si="26"/>
        <v>0</v>
      </c>
      <c r="BP165">
        <f t="shared" si="27"/>
        <v>0</v>
      </c>
      <c r="BQ165">
        <f t="shared" si="28"/>
        <v>0</v>
      </c>
      <c r="BR165">
        <f t="shared" si="29"/>
        <v>0</v>
      </c>
      <c r="BS165">
        <f t="shared" si="30"/>
        <v>0</v>
      </c>
      <c r="BT165">
        <f t="shared" si="31"/>
        <v>0</v>
      </c>
      <c r="BU165">
        <f t="shared" si="32"/>
        <v>0</v>
      </c>
      <c r="BV165">
        <f t="shared" si="33"/>
        <v>0</v>
      </c>
      <c r="BW165">
        <f t="shared" si="34"/>
        <v>0</v>
      </c>
      <c r="BX165">
        <f t="shared" si="35"/>
        <v>0</v>
      </c>
      <c r="BY165">
        <f t="shared" si="36"/>
        <v>0</v>
      </c>
      <c r="BZ165">
        <f t="shared" si="37"/>
        <v>0</v>
      </c>
      <c r="CA165">
        <f t="shared" si="38"/>
        <v>0</v>
      </c>
      <c r="CB165">
        <f t="shared" si="39"/>
        <v>0</v>
      </c>
      <c r="CC165">
        <f t="shared" si="40"/>
        <v>0</v>
      </c>
      <c r="CD165">
        <f t="shared" si="41"/>
        <v>0</v>
      </c>
      <c r="CE165">
        <f t="shared" si="42"/>
        <v>0</v>
      </c>
      <c r="CF165">
        <f t="shared" si="43"/>
        <v>0</v>
      </c>
      <c r="CG165">
        <f t="shared" si="44"/>
        <v>0</v>
      </c>
      <c r="CH165">
        <f t="shared" si="45"/>
        <v>0</v>
      </c>
      <c r="CI165">
        <f t="shared" si="46"/>
        <v>1</v>
      </c>
    </row>
    <row r="166" spans="1:88">
      <c r="B166">
        <f t="shared" si="47"/>
        <v>21</v>
      </c>
      <c r="C166">
        <f t="shared" si="3"/>
        <v>10.3611085000002</v>
      </c>
      <c r="D166">
        <f t="shared" si="51"/>
        <v>0</v>
      </c>
      <c r="E166">
        <f t="shared" si="51"/>
        <v>0</v>
      </c>
      <c r="F166">
        <f t="shared" si="51"/>
        <v>0</v>
      </c>
      <c r="G166">
        <f t="shared" si="51"/>
        <v>0</v>
      </c>
      <c r="H166">
        <f t="shared" si="51"/>
        <v>0</v>
      </c>
      <c r="I166">
        <f t="shared" si="51"/>
        <v>0</v>
      </c>
      <c r="J166">
        <f t="shared" si="51"/>
        <v>0</v>
      </c>
      <c r="K166">
        <f t="shared" si="51"/>
        <v>0</v>
      </c>
      <c r="L166">
        <f t="shared" si="51"/>
        <v>0</v>
      </c>
      <c r="M166">
        <f t="shared" si="51"/>
        <v>0</v>
      </c>
      <c r="N166">
        <f t="shared" si="51"/>
        <v>0</v>
      </c>
      <c r="O166">
        <f t="shared" si="51"/>
        <v>0</v>
      </c>
      <c r="P166">
        <f t="shared" si="51"/>
        <v>0</v>
      </c>
      <c r="Q166">
        <f t="shared" si="51"/>
        <v>0</v>
      </c>
      <c r="R166">
        <f t="shared" si="51"/>
        <v>0</v>
      </c>
      <c r="S166">
        <f t="shared" si="51"/>
        <v>0</v>
      </c>
      <c r="T166">
        <f t="shared" si="51"/>
        <v>0</v>
      </c>
      <c r="U166">
        <f t="shared" si="51"/>
        <v>0</v>
      </c>
      <c r="V166">
        <f t="shared" si="51"/>
        <v>0</v>
      </c>
      <c r="W166" s="69">
        <f t="shared" si="51"/>
        <v>0</v>
      </c>
      <c r="X166">
        <f t="shared" si="51"/>
        <v>0</v>
      </c>
      <c r="Y166">
        <f t="shared" si="51"/>
        <v>0</v>
      </c>
      <c r="Z166">
        <f t="shared" si="51"/>
        <v>0</v>
      </c>
      <c r="AA166">
        <f t="shared" si="51"/>
        <v>0</v>
      </c>
      <c r="AB166">
        <f t="shared" si="51"/>
        <v>0</v>
      </c>
      <c r="AC166">
        <f t="shared" si="51"/>
        <v>0</v>
      </c>
      <c r="AD166">
        <f t="shared" si="51"/>
        <v>0</v>
      </c>
      <c r="AE166">
        <f t="shared" si="51"/>
        <v>0</v>
      </c>
      <c r="AF166" s="70">
        <f t="shared" si="51"/>
        <v>0</v>
      </c>
      <c r="AG166">
        <f t="shared" si="51"/>
        <v>0</v>
      </c>
      <c r="AH166">
        <f t="shared" si="51"/>
        <v>0</v>
      </c>
      <c r="AI166">
        <f t="shared" si="51"/>
        <v>0</v>
      </c>
      <c r="AJ166">
        <f t="shared" si="51"/>
        <v>0</v>
      </c>
      <c r="AK166">
        <f t="shared" si="51"/>
        <v>0</v>
      </c>
      <c r="AL166">
        <f t="shared" si="51"/>
        <v>0</v>
      </c>
      <c r="AM166">
        <f t="shared" si="51"/>
        <v>0</v>
      </c>
      <c r="AN166">
        <f t="shared" si="51"/>
        <v>0</v>
      </c>
      <c r="AO166">
        <f t="shared" si="51"/>
        <v>0</v>
      </c>
      <c r="AP166">
        <f t="shared" si="51"/>
        <v>0</v>
      </c>
      <c r="AQ166">
        <f t="shared" si="51"/>
        <v>0</v>
      </c>
      <c r="AR166">
        <f t="shared" si="4"/>
        <v>10.3611085000002</v>
      </c>
      <c r="AT166">
        <f t="shared" si="5"/>
        <v>1</v>
      </c>
      <c r="AU166">
        <f t="shared" si="6"/>
        <v>0</v>
      </c>
      <c r="AV166">
        <f t="shared" si="7"/>
        <v>0</v>
      </c>
      <c r="AW166">
        <f t="shared" si="8"/>
        <v>0</v>
      </c>
      <c r="AX166">
        <f t="shared" si="9"/>
        <v>0</v>
      </c>
      <c r="AY166">
        <f t="shared" si="10"/>
        <v>0</v>
      </c>
      <c r="AZ166">
        <f t="shared" si="11"/>
        <v>0</v>
      </c>
      <c r="BA166">
        <f t="shared" si="12"/>
        <v>0</v>
      </c>
      <c r="BB166">
        <f t="shared" si="13"/>
        <v>0</v>
      </c>
      <c r="BC166">
        <f t="shared" si="14"/>
        <v>0</v>
      </c>
      <c r="BD166">
        <f t="shared" si="15"/>
        <v>0</v>
      </c>
      <c r="BE166">
        <f t="shared" si="16"/>
        <v>0</v>
      </c>
      <c r="BF166">
        <f t="shared" si="17"/>
        <v>0</v>
      </c>
      <c r="BG166">
        <f t="shared" si="18"/>
        <v>0</v>
      </c>
      <c r="BH166">
        <f t="shared" si="19"/>
        <v>0</v>
      </c>
      <c r="BI166">
        <f t="shared" si="20"/>
        <v>0</v>
      </c>
      <c r="BJ166">
        <f t="shared" si="21"/>
        <v>0</v>
      </c>
      <c r="BK166">
        <f t="shared" si="22"/>
        <v>0</v>
      </c>
      <c r="BL166">
        <f t="shared" si="23"/>
        <v>0</v>
      </c>
      <c r="BM166">
        <f t="shared" si="24"/>
        <v>0</v>
      </c>
      <c r="BN166">
        <f t="shared" si="25"/>
        <v>0</v>
      </c>
      <c r="BO166">
        <f t="shared" si="26"/>
        <v>0</v>
      </c>
      <c r="BP166">
        <f t="shared" si="27"/>
        <v>0</v>
      </c>
      <c r="BQ166">
        <f t="shared" si="28"/>
        <v>0</v>
      </c>
      <c r="BR166">
        <f t="shared" si="29"/>
        <v>0</v>
      </c>
      <c r="BS166">
        <f t="shared" si="30"/>
        <v>0</v>
      </c>
      <c r="BT166">
        <f t="shared" si="31"/>
        <v>0</v>
      </c>
      <c r="BU166">
        <f t="shared" si="32"/>
        <v>0</v>
      </c>
      <c r="BV166">
        <f t="shared" si="33"/>
        <v>0</v>
      </c>
      <c r="BW166">
        <f t="shared" si="34"/>
        <v>0</v>
      </c>
      <c r="BX166">
        <f t="shared" si="35"/>
        <v>0</v>
      </c>
      <c r="BY166">
        <f t="shared" si="36"/>
        <v>0</v>
      </c>
      <c r="BZ166">
        <f t="shared" si="37"/>
        <v>0</v>
      </c>
      <c r="CA166">
        <f t="shared" si="38"/>
        <v>0</v>
      </c>
      <c r="CB166">
        <f t="shared" si="39"/>
        <v>0</v>
      </c>
      <c r="CC166">
        <f t="shared" si="40"/>
        <v>0</v>
      </c>
      <c r="CD166">
        <f t="shared" si="41"/>
        <v>0</v>
      </c>
      <c r="CE166">
        <f t="shared" si="42"/>
        <v>0</v>
      </c>
      <c r="CF166">
        <f t="shared" si="43"/>
        <v>0</v>
      </c>
      <c r="CG166">
        <f t="shared" si="44"/>
        <v>0</v>
      </c>
      <c r="CH166">
        <f t="shared" si="45"/>
        <v>0</v>
      </c>
      <c r="CI166">
        <f t="shared" si="46"/>
        <v>1</v>
      </c>
    </row>
    <row r="167" spans="1:88">
      <c r="A167">
        <f t="shared" si="49"/>
        <v>363</v>
      </c>
      <c r="B167">
        <f t="shared" si="47"/>
        <v>22</v>
      </c>
      <c r="C167">
        <f t="shared" si="3"/>
        <v>0</v>
      </c>
      <c r="D167">
        <f t="shared" si="51"/>
        <v>0</v>
      </c>
      <c r="E167">
        <f t="shared" si="51"/>
        <v>0</v>
      </c>
      <c r="F167">
        <f t="shared" si="51"/>
        <v>0</v>
      </c>
      <c r="G167">
        <f t="shared" si="51"/>
        <v>0</v>
      </c>
      <c r="H167">
        <f t="shared" si="51"/>
        <v>0</v>
      </c>
      <c r="I167">
        <f t="shared" si="51"/>
        <v>0</v>
      </c>
      <c r="J167">
        <f t="shared" si="51"/>
        <v>0</v>
      </c>
      <c r="K167">
        <f t="shared" si="51"/>
        <v>0</v>
      </c>
      <c r="L167">
        <f t="shared" si="51"/>
        <v>0</v>
      </c>
      <c r="M167">
        <f t="shared" si="51"/>
        <v>0</v>
      </c>
      <c r="N167">
        <f t="shared" si="51"/>
        <v>0</v>
      </c>
      <c r="O167">
        <f t="shared" si="51"/>
        <v>0</v>
      </c>
      <c r="P167">
        <f t="shared" si="51"/>
        <v>0</v>
      </c>
      <c r="Q167">
        <f t="shared" si="51"/>
        <v>0</v>
      </c>
      <c r="R167">
        <f t="shared" si="51"/>
        <v>0</v>
      </c>
      <c r="S167">
        <f t="shared" si="51"/>
        <v>0</v>
      </c>
      <c r="T167">
        <f t="shared" si="51"/>
        <v>0</v>
      </c>
      <c r="U167">
        <f t="shared" si="51"/>
        <v>0</v>
      </c>
      <c r="V167">
        <f t="shared" si="51"/>
        <v>0</v>
      </c>
      <c r="W167" s="69">
        <f t="shared" si="51"/>
        <v>0</v>
      </c>
      <c r="X167">
        <f t="shared" si="51"/>
        <v>0</v>
      </c>
      <c r="Y167">
        <f t="shared" si="51"/>
        <v>0</v>
      </c>
      <c r="Z167">
        <f t="shared" si="51"/>
        <v>0</v>
      </c>
      <c r="AA167">
        <f t="shared" si="51"/>
        <v>0</v>
      </c>
      <c r="AB167">
        <f t="shared" si="51"/>
        <v>0</v>
      </c>
      <c r="AC167">
        <f t="shared" si="51"/>
        <v>0</v>
      </c>
      <c r="AD167">
        <f t="shared" si="51"/>
        <v>0</v>
      </c>
      <c r="AE167">
        <f t="shared" si="51"/>
        <v>0</v>
      </c>
      <c r="AF167">
        <f t="shared" si="51"/>
        <v>0</v>
      </c>
      <c r="AG167">
        <f t="shared" si="51"/>
        <v>0</v>
      </c>
      <c r="AH167">
        <f t="shared" si="51"/>
        <v>0</v>
      </c>
      <c r="AI167">
        <f t="shared" si="51"/>
        <v>0</v>
      </c>
      <c r="AJ167">
        <f t="shared" si="51"/>
        <v>0</v>
      </c>
      <c r="AK167">
        <f t="shared" si="51"/>
        <v>0</v>
      </c>
      <c r="AL167">
        <f t="shared" si="51"/>
        <v>0</v>
      </c>
      <c r="AM167">
        <f t="shared" si="51"/>
        <v>0</v>
      </c>
      <c r="AN167">
        <f t="shared" si="51"/>
        <v>0</v>
      </c>
      <c r="AO167">
        <f t="shared" si="51"/>
        <v>0</v>
      </c>
      <c r="AP167">
        <f t="shared" si="51"/>
        <v>0</v>
      </c>
      <c r="AQ167">
        <f t="shared" si="51"/>
        <v>0</v>
      </c>
      <c r="AR167">
        <f t="shared" si="4"/>
        <v>0</v>
      </c>
      <c r="AT167">
        <f t="shared" si="5"/>
        <v>0</v>
      </c>
      <c r="AU167">
        <f t="shared" si="6"/>
        <v>0</v>
      </c>
      <c r="AV167">
        <f t="shared" si="7"/>
        <v>0</v>
      </c>
      <c r="AW167">
        <f t="shared" si="8"/>
        <v>0</v>
      </c>
      <c r="AX167">
        <f t="shared" si="9"/>
        <v>0</v>
      </c>
      <c r="AY167">
        <f t="shared" si="10"/>
        <v>0</v>
      </c>
      <c r="AZ167">
        <f t="shared" si="11"/>
        <v>0</v>
      </c>
      <c r="BA167">
        <f t="shared" si="12"/>
        <v>0</v>
      </c>
      <c r="BB167">
        <f t="shared" si="13"/>
        <v>0</v>
      </c>
      <c r="BC167">
        <f t="shared" si="14"/>
        <v>0</v>
      </c>
      <c r="BD167">
        <f t="shared" si="15"/>
        <v>0</v>
      </c>
      <c r="BE167">
        <f t="shared" si="16"/>
        <v>0</v>
      </c>
      <c r="BF167">
        <f t="shared" si="17"/>
        <v>0</v>
      </c>
      <c r="BG167">
        <f t="shared" si="18"/>
        <v>0</v>
      </c>
      <c r="BH167">
        <f t="shared" si="19"/>
        <v>0</v>
      </c>
      <c r="BI167">
        <f t="shared" si="20"/>
        <v>0</v>
      </c>
      <c r="BJ167">
        <f t="shared" si="21"/>
        <v>0</v>
      </c>
      <c r="BK167">
        <f t="shared" si="22"/>
        <v>0</v>
      </c>
      <c r="BL167">
        <f t="shared" si="23"/>
        <v>0</v>
      </c>
      <c r="BM167">
        <f t="shared" si="24"/>
        <v>0</v>
      </c>
      <c r="BN167">
        <f t="shared" si="25"/>
        <v>0</v>
      </c>
      <c r="BO167">
        <f t="shared" si="26"/>
        <v>0</v>
      </c>
      <c r="BP167">
        <f t="shared" si="27"/>
        <v>0</v>
      </c>
      <c r="BQ167">
        <f t="shared" si="28"/>
        <v>0</v>
      </c>
      <c r="BR167">
        <f t="shared" si="29"/>
        <v>0</v>
      </c>
      <c r="BS167">
        <f t="shared" si="30"/>
        <v>0</v>
      </c>
      <c r="BT167">
        <f t="shared" si="31"/>
        <v>0</v>
      </c>
      <c r="BU167">
        <f t="shared" si="32"/>
        <v>0</v>
      </c>
      <c r="BV167">
        <f t="shared" si="33"/>
        <v>0</v>
      </c>
      <c r="BW167">
        <f t="shared" si="34"/>
        <v>0</v>
      </c>
      <c r="BX167">
        <f t="shared" si="35"/>
        <v>0</v>
      </c>
      <c r="BY167">
        <f t="shared" si="36"/>
        <v>0</v>
      </c>
      <c r="BZ167">
        <f t="shared" si="37"/>
        <v>0</v>
      </c>
      <c r="CA167">
        <f t="shared" si="38"/>
        <v>0</v>
      </c>
      <c r="CB167">
        <f t="shared" si="39"/>
        <v>0</v>
      </c>
      <c r="CC167">
        <f t="shared" si="40"/>
        <v>0</v>
      </c>
      <c r="CD167">
        <f t="shared" si="41"/>
        <v>0</v>
      </c>
      <c r="CE167">
        <f t="shared" si="42"/>
        <v>0</v>
      </c>
      <c r="CF167">
        <f t="shared" si="43"/>
        <v>0</v>
      </c>
      <c r="CG167">
        <f t="shared" si="44"/>
        <v>0</v>
      </c>
      <c r="CH167">
        <f t="shared" si="45"/>
        <v>0</v>
      </c>
      <c r="CI167">
        <f t="shared" si="46"/>
        <v>0</v>
      </c>
    </row>
    <row r="168" spans="1:88">
      <c r="A168">
        <f t="shared" si="49"/>
        <v>363</v>
      </c>
      <c r="B168">
        <f t="shared" si="47"/>
        <v>23</v>
      </c>
      <c r="C168">
        <f t="shared" si="3"/>
        <v>0</v>
      </c>
      <c r="D168">
        <f t="shared" si="51"/>
        <v>0</v>
      </c>
      <c r="E168">
        <f t="shared" si="51"/>
        <v>0</v>
      </c>
      <c r="F168">
        <f t="shared" si="51"/>
        <v>0</v>
      </c>
      <c r="G168">
        <f t="shared" si="51"/>
        <v>0</v>
      </c>
      <c r="H168">
        <f t="shared" si="51"/>
        <v>0</v>
      </c>
      <c r="I168">
        <f t="shared" si="51"/>
        <v>0</v>
      </c>
      <c r="J168">
        <f t="shared" si="51"/>
        <v>0</v>
      </c>
      <c r="K168">
        <f t="shared" si="51"/>
        <v>0</v>
      </c>
      <c r="L168">
        <f t="shared" si="51"/>
        <v>0</v>
      </c>
      <c r="M168">
        <f t="shared" si="51"/>
        <v>0</v>
      </c>
      <c r="N168">
        <f t="shared" si="51"/>
        <v>0</v>
      </c>
      <c r="O168">
        <f t="shared" si="51"/>
        <v>0</v>
      </c>
      <c r="P168">
        <f t="shared" si="51"/>
        <v>0</v>
      </c>
      <c r="Q168">
        <f t="shared" si="51"/>
        <v>0</v>
      </c>
      <c r="R168">
        <f t="shared" si="51"/>
        <v>0</v>
      </c>
      <c r="S168">
        <f t="shared" si="51"/>
        <v>0</v>
      </c>
      <c r="T168">
        <f t="shared" si="51"/>
        <v>0</v>
      </c>
      <c r="U168">
        <f t="shared" si="51"/>
        <v>0</v>
      </c>
      <c r="V168">
        <f t="shared" si="51"/>
        <v>0</v>
      </c>
      <c r="W168" s="69">
        <f t="shared" si="51"/>
        <v>0</v>
      </c>
      <c r="X168">
        <f t="shared" si="51"/>
        <v>0</v>
      </c>
      <c r="Y168">
        <f t="shared" si="51"/>
        <v>0</v>
      </c>
      <c r="Z168">
        <f t="shared" si="51"/>
        <v>0</v>
      </c>
      <c r="AA168">
        <f t="shared" si="51"/>
        <v>0</v>
      </c>
      <c r="AB168">
        <f t="shared" si="51"/>
        <v>0</v>
      </c>
      <c r="AC168">
        <f t="shared" si="51"/>
        <v>0</v>
      </c>
      <c r="AD168">
        <f t="shared" si="51"/>
        <v>0</v>
      </c>
      <c r="AE168">
        <f t="shared" si="51"/>
        <v>0</v>
      </c>
      <c r="AF168">
        <f t="shared" si="51"/>
        <v>0</v>
      </c>
      <c r="AG168">
        <f t="shared" si="51"/>
        <v>0</v>
      </c>
      <c r="AH168">
        <f t="shared" si="51"/>
        <v>0</v>
      </c>
      <c r="AI168">
        <f t="shared" si="51"/>
        <v>0</v>
      </c>
      <c r="AJ168">
        <f t="shared" si="51"/>
        <v>0</v>
      </c>
      <c r="AK168">
        <f t="shared" si="51"/>
        <v>0</v>
      </c>
      <c r="AL168">
        <f t="shared" si="51"/>
        <v>0</v>
      </c>
      <c r="AM168">
        <f t="shared" si="51"/>
        <v>0</v>
      </c>
      <c r="AN168">
        <f t="shared" si="51"/>
        <v>0</v>
      </c>
      <c r="AO168">
        <f t="shared" si="51"/>
        <v>0</v>
      </c>
      <c r="AP168">
        <f t="shared" si="51"/>
        <v>0</v>
      </c>
      <c r="AQ168">
        <f t="shared" si="51"/>
        <v>0</v>
      </c>
      <c r="AR168">
        <f t="shared" si="4"/>
        <v>0</v>
      </c>
      <c r="AT168">
        <f t="shared" si="5"/>
        <v>0</v>
      </c>
      <c r="AU168">
        <f t="shared" si="6"/>
        <v>0</v>
      </c>
      <c r="AV168">
        <f t="shared" si="7"/>
        <v>0</v>
      </c>
      <c r="AW168">
        <f t="shared" si="8"/>
        <v>0</v>
      </c>
      <c r="AX168">
        <f t="shared" si="9"/>
        <v>0</v>
      </c>
      <c r="AY168">
        <f t="shared" si="10"/>
        <v>0</v>
      </c>
      <c r="AZ168">
        <f t="shared" si="11"/>
        <v>0</v>
      </c>
      <c r="BA168">
        <f t="shared" si="12"/>
        <v>0</v>
      </c>
      <c r="BB168">
        <f t="shared" si="13"/>
        <v>0</v>
      </c>
      <c r="BC168">
        <f t="shared" si="14"/>
        <v>0</v>
      </c>
      <c r="BD168">
        <f t="shared" si="15"/>
        <v>0</v>
      </c>
      <c r="BE168">
        <f t="shared" si="16"/>
        <v>0</v>
      </c>
      <c r="BF168">
        <f t="shared" si="17"/>
        <v>0</v>
      </c>
      <c r="BG168">
        <f t="shared" si="18"/>
        <v>0</v>
      </c>
      <c r="BH168">
        <f t="shared" si="19"/>
        <v>0</v>
      </c>
      <c r="BI168">
        <f t="shared" si="20"/>
        <v>0</v>
      </c>
      <c r="BJ168">
        <f t="shared" si="21"/>
        <v>0</v>
      </c>
      <c r="BK168">
        <f t="shared" si="22"/>
        <v>0</v>
      </c>
      <c r="BL168">
        <f t="shared" si="23"/>
        <v>0</v>
      </c>
      <c r="BM168">
        <f t="shared" si="24"/>
        <v>0</v>
      </c>
      <c r="BN168">
        <f t="shared" si="25"/>
        <v>0</v>
      </c>
      <c r="BO168">
        <f t="shared" si="26"/>
        <v>0</v>
      </c>
      <c r="BP168">
        <f t="shared" si="27"/>
        <v>0</v>
      </c>
      <c r="BQ168">
        <f t="shared" si="28"/>
        <v>0</v>
      </c>
      <c r="BR168">
        <f t="shared" si="29"/>
        <v>0</v>
      </c>
      <c r="BS168">
        <f t="shared" si="30"/>
        <v>0</v>
      </c>
      <c r="BT168">
        <f t="shared" si="31"/>
        <v>0</v>
      </c>
      <c r="BU168">
        <f t="shared" si="32"/>
        <v>0</v>
      </c>
      <c r="BV168">
        <f t="shared" si="33"/>
        <v>0</v>
      </c>
      <c r="BW168">
        <f t="shared" si="34"/>
        <v>0</v>
      </c>
      <c r="BX168">
        <f t="shared" si="35"/>
        <v>0</v>
      </c>
      <c r="BY168">
        <f t="shared" si="36"/>
        <v>0</v>
      </c>
      <c r="BZ168">
        <f t="shared" si="37"/>
        <v>0</v>
      </c>
      <c r="CA168">
        <f t="shared" si="38"/>
        <v>0</v>
      </c>
      <c r="CB168">
        <f t="shared" si="39"/>
        <v>0</v>
      </c>
      <c r="CC168">
        <f t="shared" si="40"/>
        <v>0</v>
      </c>
      <c r="CD168">
        <f t="shared" si="41"/>
        <v>0</v>
      </c>
      <c r="CE168">
        <f t="shared" si="42"/>
        <v>0</v>
      </c>
      <c r="CF168">
        <f t="shared" si="43"/>
        <v>0</v>
      </c>
      <c r="CG168">
        <f t="shared" si="44"/>
        <v>0</v>
      </c>
      <c r="CH168">
        <f t="shared" si="45"/>
        <v>0</v>
      </c>
      <c r="CI168">
        <f t="shared" si="46"/>
        <v>0</v>
      </c>
    </row>
    <row r="169" spans="1:88">
      <c r="B169" s="71" t="s">
        <v>289</v>
      </c>
      <c r="C169" s="71">
        <f>ABS(SUM(C145:C168))</f>
        <v>442.642751750001</v>
      </c>
      <c r="D169" s="71">
        <f t="shared" ref="D169:AQ169" si="52">ABS(SUM(D145:D168))</f>
        <v>0</v>
      </c>
      <c r="E169" s="71">
        <f t="shared" si="52"/>
        <v>0</v>
      </c>
      <c r="F169" s="71">
        <f t="shared" si="52"/>
        <v>0</v>
      </c>
      <c r="G169" s="71">
        <f t="shared" si="52"/>
        <v>0</v>
      </c>
      <c r="H169" s="71">
        <f t="shared" si="52"/>
        <v>0</v>
      </c>
      <c r="I169" s="71">
        <f t="shared" si="52"/>
        <v>0</v>
      </c>
      <c r="J169" s="71">
        <f t="shared" si="52"/>
        <v>0</v>
      </c>
      <c r="K169" s="71">
        <f t="shared" si="52"/>
        <v>0</v>
      </c>
      <c r="L169" s="71">
        <f t="shared" si="52"/>
        <v>0</v>
      </c>
      <c r="M169" s="71">
        <f t="shared" si="52"/>
        <v>0</v>
      </c>
      <c r="N169" s="71">
        <f t="shared" si="52"/>
        <v>0</v>
      </c>
      <c r="O169" s="71">
        <f t="shared" si="52"/>
        <v>0</v>
      </c>
      <c r="P169" s="71">
        <f t="shared" si="52"/>
        <v>0</v>
      </c>
      <c r="Q169" s="71">
        <f t="shared" si="52"/>
        <v>0</v>
      </c>
      <c r="R169" s="71">
        <f t="shared" si="52"/>
        <v>0</v>
      </c>
      <c r="S169" s="71">
        <f t="shared" si="52"/>
        <v>0</v>
      </c>
      <c r="T169" s="71">
        <f t="shared" si="52"/>
        <v>0</v>
      </c>
      <c r="U169" s="71">
        <f t="shared" si="52"/>
        <v>0</v>
      </c>
      <c r="V169" s="71">
        <f t="shared" si="52"/>
        <v>0</v>
      </c>
      <c r="W169" s="71">
        <f t="shared" si="52"/>
        <v>0</v>
      </c>
      <c r="X169" s="71">
        <f t="shared" si="52"/>
        <v>0</v>
      </c>
      <c r="Y169" s="71">
        <f t="shared" si="52"/>
        <v>0</v>
      </c>
      <c r="Z169" s="71">
        <f t="shared" si="52"/>
        <v>0</v>
      </c>
      <c r="AA169" s="71">
        <f t="shared" si="52"/>
        <v>0</v>
      </c>
      <c r="AB169" s="71">
        <f t="shared" si="52"/>
        <v>0</v>
      </c>
      <c r="AC169" s="71">
        <f t="shared" si="52"/>
        <v>0</v>
      </c>
      <c r="AD169" s="71">
        <f t="shared" si="52"/>
        <v>0</v>
      </c>
      <c r="AE169" s="71">
        <f t="shared" si="52"/>
        <v>0</v>
      </c>
      <c r="AF169" s="71">
        <f t="shared" si="52"/>
        <v>0</v>
      </c>
      <c r="AG169" s="71">
        <f t="shared" si="52"/>
        <v>0</v>
      </c>
      <c r="AH169" s="71">
        <f t="shared" si="52"/>
        <v>0</v>
      </c>
      <c r="AI169" s="71">
        <f t="shared" si="52"/>
        <v>0</v>
      </c>
      <c r="AJ169" s="71">
        <f t="shared" si="52"/>
        <v>0</v>
      </c>
      <c r="AK169" s="71">
        <f t="shared" si="52"/>
        <v>0</v>
      </c>
      <c r="AL169" s="71">
        <f t="shared" si="52"/>
        <v>0</v>
      </c>
      <c r="AM169" s="71">
        <f t="shared" si="52"/>
        <v>0</v>
      </c>
      <c r="AN169" s="71">
        <f t="shared" si="52"/>
        <v>0</v>
      </c>
      <c r="AO169" s="71">
        <f t="shared" si="52"/>
        <v>0</v>
      </c>
      <c r="AP169" s="71">
        <f t="shared" si="52"/>
        <v>0</v>
      </c>
      <c r="AQ169" s="71">
        <f t="shared" si="52"/>
        <v>0</v>
      </c>
    </row>
    <row r="170" spans="1:88">
      <c r="B170" s="71" t="s">
        <v>88</v>
      </c>
      <c r="C170" s="71">
        <v>1</v>
      </c>
      <c r="D170" s="71">
        <f>C170+1</f>
        <v>2</v>
      </c>
      <c r="E170" s="71">
        <f t="shared" ref="E170:AQ170" si="53">D170+1</f>
        <v>3</v>
      </c>
      <c r="F170" s="71">
        <f t="shared" si="53"/>
        <v>4</v>
      </c>
      <c r="G170" s="71">
        <f t="shared" si="53"/>
        <v>5</v>
      </c>
      <c r="H170" s="71">
        <f t="shared" si="53"/>
        <v>6</v>
      </c>
      <c r="I170" s="71">
        <f t="shared" si="53"/>
        <v>7</v>
      </c>
      <c r="J170" s="71">
        <f t="shared" si="53"/>
        <v>8</v>
      </c>
      <c r="K170" s="71">
        <f t="shared" si="53"/>
        <v>9</v>
      </c>
      <c r="L170" s="71">
        <f t="shared" si="53"/>
        <v>10</v>
      </c>
      <c r="M170" s="71">
        <f t="shared" si="53"/>
        <v>11</v>
      </c>
      <c r="N170" s="71">
        <f t="shared" si="53"/>
        <v>12</v>
      </c>
      <c r="O170" s="71">
        <f t="shared" si="53"/>
        <v>13</v>
      </c>
      <c r="P170" s="71">
        <f t="shared" si="53"/>
        <v>14</v>
      </c>
      <c r="Q170" s="71">
        <f t="shared" si="53"/>
        <v>15</v>
      </c>
      <c r="R170" s="71">
        <f t="shared" si="53"/>
        <v>16</v>
      </c>
      <c r="S170" s="71">
        <f t="shared" si="53"/>
        <v>17</v>
      </c>
      <c r="T170" s="71">
        <f t="shared" si="53"/>
        <v>18</v>
      </c>
      <c r="U170" s="71">
        <f t="shared" si="53"/>
        <v>19</v>
      </c>
      <c r="V170" s="71">
        <f t="shared" si="53"/>
        <v>20</v>
      </c>
      <c r="W170" s="71">
        <f t="shared" si="53"/>
        <v>21</v>
      </c>
      <c r="X170" s="71">
        <f t="shared" si="53"/>
        <v>22</v>
      </c>
      <c r="Y170" s="71">
        <f t="shared" si="53"/>
        <v>23</v>
      </c>
      <c r="Z170" s="71">
        <f t="shared" si="53"/>
        <v>24</v>
      </c>
      <c r="AA170" s="71">
        <f t="shared" si="53"/>
        <v>25</v>
      </c>
      <c r="AB170" s="71">
        <f t="shared" si="53"/>
        <v>26</v>
      </c>
      <c r="AC170" s="71">
        <f t="shared" si="53"/>
        <v>27</v>
      </c>
      <c r="AD170" s="71">
        <f t="shared" si="53"/>
        <v>28</v>
      </c>
      <c r="AE170" s="71">
        <f t="shared" si="53"/>
        <v>29</v>
      </c>
      <c r="AF170" s="71">
        <f t="shared" si="53"/>
        <v>30</v>
      </c>
      <c r="AG170" s="71">
        <f t="shared" si="53"/>
        <v>31</v>
      </c>
      <c r="AH170" s="71">
        <f t="shared" si="53"/>
        <v>32</v>
      </c>
      <c r="AI170" s="71">
        <f t="shared" si="53"/>
        <v>33</v>
      </c>
      <c r="AJ170" s="71">
        <f t="shared" si="53"/>
        <v>34</v>
      </c>
      <c r="AK170" s="71">
        <f t="shared" si="53"/>
        <v>35</v>
      </c>
      <c r="AL170" s="71">
        <f t="shared" si="53"/>
        <v>36</v>
      </c>
      <c r="AM170" s="71">
        <f t="shared" si="53"/>
        <v>37</v>
      </c>
      <c r="AN170" s="71">
        <f t="shared" si="53"/>
        <v>38</v>
      </c>
      <c r="AO170" s="71">
        <f t="shared" si="53"/>
        <v>39</v>
      </c>
      <c r="AP170" s="71">
        <f t="shared" si="53"/>
        <v>40</v>
      </c>
      <c r="AQ170" s="71">
        <f t="shared" si="53"/>
        <v>41</v>
      </c>
    </row>
    <row r="171" spans="1:88"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</row>
    <row r="172" spans="1:88">
      <c r="A172" t="s">
        <v>290</v>
      </c>
      <c r="B172">
        <f>SUMIFS(C170:AQ170,C169:AQ169,"&gt;0")</f>
        <v>1</v>
      </c>
    </row>
    <row r="173" spans="1:88">
      <c r="B173" s="60" t="s">
        <v>291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</row>
    <row r="174" spans="1:88">
      <c r="B174" t="s">
        <v>286</v>
      </c>
      <c r="C174" s="62" t="s">
        <v>241</v>
      </c>
      <c r="D174" s="62" t="s">
        <v>242</v>
      </c>
      <c r="E174" s="62" t="s">
        <v>243</v>
      </c>
      <c r="F174" s="62" t="s">
        <v>244</v>
      </c>
      <c r="G174" s="62" t="s">
        <v>245</v>
      </c>
      <c r="H174" s="62" t="s">
        <v>246</v>
      </c>
      <c r="I174" s="62" t="s">
        <v>250</v>
      </c>
      <c r="J174" s="62" t="s">
        <v>251</v>
      </c>
      <c r="K174" s="62" t="s">
        <v>252</v>
      </c>
      <c r="L174" s="62" t="s">
        <v>253</v>
      </c>
      <c r="M174" s="62" t="s">
        <v>254</v>
      </c>
      <c r="N174" s="62" t="s">
        <v>255</v>
      </c>
      <c r="O174" s="62" t="s">
        <v>256</v>
      </c>
      <c r="P174" s="62" t="s">
        <v>257</v>
      </c>
      <c r="Q174" s="62" t="s">
        <v>258</v>
      </c>
      <c r="R174" s="62" t="s">
        <v>259</v>
      </c>
      <c r="S174" s="62" t="s">
        <v>260</v>
      </c>
      <c r="T174" s="62" t="s">
        <v>261</v>
      </c>
      <c r="U174" s="62" t="s">
        <v>262</v>
      </c>
      <c r="V174" s="62" t="s">
        <v>263</v>
      </c>
      <c r="W174" s="68" t="s">
        <v>264</v>
      </c>
      <c r="X174" s="62" t="s">
        <v>265</v>
      </c>
      <c r="Y174" s="62" t="s">
        <v>266</v>
      </c>
      <c r="Z174" s="62" t="s">
        <v>267</v>
      </c>
      <c r="AA174" s="62" t="s">
        <v>268</v>
      </c>
      <c r="AB174" s="62" t="s">
        <v>269</v>
      </c>
      <c r="AC174" s="62" t="s">
        <v>270</v>
      </c>
      <c r="AD174" s="62" t="s">
        <v>271</v>
      </c>
      <c r="AE174" s="62" t="s">
        <v>272</v>
      </c>
      <c r="AF174" s="62" t="s">
        <v>273</v>
      </c>
      <c r="AG174" s="62" t="s">
        <v>274</v>
      </c>
      <c r="AH174" s="62" t="s">
        <v>275</v>
      </c>
      <c r="AI174" s="62" t="s">
        <v>276</v>
      </c>
      <c r="AJ174" s="62" t="s">
        <v>277</v>
      </c>
      <c r="AK174" s="62" t="s">
        <v>278</v>
      </c>
      <c r="AL174" s="62" t="s">
        <v>279</v>
      </c>
      <c r="AM174" s="62" t="s">
        <v>280</v>
      </c>
      <c r="AN174" s="62" t="s">
        <v>281</v>
      </c>
      <c r="AO174" s="62" t="s">
        <v>282</v>
      </c>
      <c r="AP174" s="62" t="s">
        <v>283</v>
      </c>
      <c r="AQ174" s="62" t="s">
        <v>284</v>
      </c>
      <c r="AR174" s="62" t="s">
        <v>292</v>
      </c>
      <c r="AT174" s="62" t="s">
        <v>241</v>
      </c>
      <c r="AU174" s="62" t="s">
        <v>242</v>
      </c>
      <c r="AV174" s="62" t="s">
        <v>243</v>
      </c>
      <c r="AW174" s="62" t="s">
        <v>244</v>
      </c>
      <c r="AX174" s="62" t="s">
        <v>245</v>
      </c>
      <c r="AY174" s="62" t="s">
        <v>246</v>
      </c>
      <c r="AZ174" s="62" t="s">
        <v>250</v>
      </c>
      <c r="BA174" s="62" t="s">
        <v>251</v>
      </c>
      <c r="BB174" s="62" t="s">
        <v>252</v>
      </c>
      <c r="BC174" s="62" t="s">
        <v>253</v>
      </c>
      <c r="BD174" s="62" t="s">
        <v>254</v>
      </c>
      <c r="BE174" s="62" t="s">
        <v>255</v>
      </c>
      <c r="BF174" s="62" t="s">
        <v>256</v>
      </c>
      <c r="BG174" s="62" t="s">
        <v>257</v>
      </c>
      <c r="BH174" s="62" t="s">
        <v>258</v>
      </c>
      <c r="BI174" s="62" t="s">
        <v>259</v>
      </c>
      <c r="BJ174" s="62" t="s">
        <v>260</v>
      </c>
      <c r="BK174" s="62" t="s">
        <v>261</v>
      </c>
      <c r="BL174" s="62" t="s">
        <v>262</v>
      </c>
      <c r="BM174" s="62" t="s">
        <v>263</v>
      </c>
      <c r="BN174" s="68" t="s">
        <v>264</v>
      </c>
      <c r="BO174" s="62" t="s">
        <v>265</v>
      </c>
      <c r="BP174" s="62" t="s">
        <v>266</v>
      </c>
      <c r="BQ174" s="62" t="s">
        <v>267</v>
      </c>
      <c r="BR174" s="62" t="s">
        <v>268</v>
      </c>
      <c r="BS174" s="62" t="s">
        <v>269</v>
      </c>
      <c r="BT174" s="62" t="s">
        <v>270</v>
      </c>
      <c r="BU174" s="62" t="s">
        <v>271</v>
      </c>
      <c r="BV174" s="62" t="s">
        <v>272</v>
      </c>
      <c r="BW174" s="62" t="s">
        <v>273</v>
      </c>
      <c r="BX174" s="62" t="s">
        <v>274</v>
      </c>
      <c r="BY174" s="62" t="s">
        <v>275</v>
      </c>
      <c r="BZ174" s="62" t="s">
        <v>276</v>
      </c>
      <c r="CA174" s="62" t="s">
        <v>277</v>
      </c>
      <c r="CB174" s="62" t="s">
        <v>278</v>
      </c>
      <c r="CC174" s="62" t="s">
        <v>279</v>
      </c>
      <c r="CD174" s="62" t="s">
        <v>280</v>
      </c>
      <c r="CE174" s="62" t="s">
        <v>281</v>
      </c>
      <c r="CF174" s="62" t="s">
        <v>282</v>
      </c>
      <c r="CG174" s="62" t="s">
        <v>283</v>
      </c>
      <c r="CH174" s="62" t="s">
        <v>284</v>
      </c>
      <c r="CI174" s="62" t="s">
        <v>293</v>
      </c>
      <c r="CJ174" s="62" t="s">
        <v>294</v>
      </c>
    </row>
    <row r="175" spans="1:88">
      <c r="B175">
        <v>0</v>
      </c>
      <c r="C175">
        <f>MIN(C117+C$115,0)</f>
        <v>0</v>
      </c>
      <c r="D175">
        <f t="shared" ref="D175:AQ175" si="54">MIN(D117+D$115,0)</f>
        <v>0</v>
      </c>
      <c r="E175">
        <f t="shared" si="54"/>
        <v>0</v>
      </c>
      <c r="F175">
        <f t="shared" si="54"/>
        <v>0</v>
      </c>
      <c r="G175">
        <f t="shared" si="54"/>
        <v>0</v>
      </c>
      <c r="H175">
        <f t="shared" si="54"/>
        <v>0</v>
      </c>
      <c r="I175">
        <f t="shared" si="54"/>
        <v>0</v>
      </c>
      <c r="J175">
        <f t="shared" si="54"/>
        <v>0</v>
      </c>
      <c r="K175">
        <f t="shared" si="54"/>
        <v>0</v>
      </c>
      <c r="L175">
        <f t="shared" si="54"/>
        <v>0</v>
      </c>
      <c r="M175">
        <f t="shared" si="54"/>
        <v>0</v>
      </c>
      <c r="N175">
        <f t="shared" si="54"/>
        <v>0</v>
      </c>
      <c r="O175">
        <f t="shared" si="54"/>
        <v>0</v>
      </c>
      <c r="P175">
        <f t="shared" si="54"/>
        <v>0</v>
      </c>
      <c r="Q175">
        <f t="shared" si="54"/>
        <v>0</v>
      </c>
      <c r="R175">
        <f t="shared" si="54"/>
        <v>0</v>
      </c>
      <c r="S175">
        <f t="shared" si="54"/>
        <v>0</v>
      </c>
      <c r="T175">
        <f t="shared" si="54"/>
        <v>0</v>
      </c>
      <c r="U175">
        <f t="shared" si="54"/>
        <v>0</v>
      </c>
      <c r="V175">
        <f t="shared" si="54"/>
        <v>0</v>
      </c>
      <c r="W175">
        <f t="shared" si="54"/>
        <v>0</v>
      </c>
      <c r="X175">
        <f t="shared" si="54"/>
        <v>0</v>
      </c>
      <c r="Y175">
        <f t="shared" si="54"/>
        <v>0</v>
      </c>
      <c r="Z175">
        <f t="shared" si="54"/>
        <v>0</v>
      </c>
      <c r="AA175">
        <f t="shared" si="54"/>
        <v>0</v>
      </c>
      <c r="AB175">
        <f t="shared" si="54"/>
        <v>0</v>
      </c>
      <c r="AC175">
        <f t="shared" si="54"/>
        <v>0</v>
      </c>
      <c r="AD175">
        <f t="shared" si="54"/>
        <v>0</v>
      </c>
      <c r="AE175">
        <f t="shared" si="54"/>
        <v>0</v>
      </c>
      <c r="AF175">
        <f t="shared" si="54"/>
        <v>0</v>
      </c>
      <c r="AG175">
        <f t="shared" si="54"/>
        <v>0</v>
      </c>
      <c r="AH175">
        <f t="shared" si="54"/>
        <v>0</v>
      </c>
      <c r="AI175">
        <f t="shared" si="54"/>
        <v>0</v>
      </c>
      <c r="AJ175">
        <f t="shared" si="54"/>
        <v>0</v>
      </c>
      <c r="AK175">
        <f t="shared" si="54"/>
        <v>0</v>
      </c>
      <c r="AL175">
        <f t="shared" si="54"/>
        <v>0</v>
      </c>
      <c r="AM175">
        <f t="shared" si="54"/>
        <v>0</v>
      </c>
      <c r="AN175">
        <f t="shared" si="54"/>
        <v>0</v>
      </c>
      <c r="AO175">
        <f t="shared" si="54"/>
        <v>0</v>
      </c>
      <c r="AP175">
        <f t="shared" si="54"/>
        <v>0</v>
      </c>
      <c r="AQ175">
        <f t="shared" si="54"/>
        <v>0</v>
      </c>
      <c r="AR175">
        <f>MIN(C175:AQ175)</f>
        <v>0</v>
      </c>
      <c r="AT175">
        <f>IF(C175&gt;0,C$200,0)</f>
        <v>0</v>
      </c>
      <c r="AU175">
        <f t="shared" ref="AU175:CH175" si="55">IF(D175&gt;0,D$200,0)</f>
        <v>0</v>
      </c>
      <c r="AV175">
        <f t="shared" si="55"/>
        <v>0</v>
      </c>
      <c r="AW175">
        <f t="shared" si="55"/>
        <v>0</v>
      </c>
      <c r="AX175">
        <f t="shared" si="55"/>
        <v>0</v>
      </c>
      <c r="AY175">
        <f t="shared" si="55"/>
        <v>0</v>
      </c>
      <c r="AZ175">
        <f t="shared" si="55"/>
        <v>0</v>
      </c>
      <c r="BA175">
        <f t="shared" si="55"/>
        <v>0</v>
      </c>
      <c r="BB175">
        <f t="shared" si="55"/>
        <v>0</v>
      </c>
      <c r="BC175">
        <f t="shared" si="55"/>
        <v>0</v>
      </c>
      <c r="BD175">
        <f t="shared" si="55"/>
        <v>0</v>
      </c>
      <c r="BE175">
        <f t="shared" si="55"/>
        <v>0</v>
      </c>
      <c r="BF175">
        <f t="shared" si="55"/>
        <v>0</v>
      </c>
      <c r="BG175">
        <f t="shared" si="55"/>
        <v>0</v>
      </c>
      <c r="BH175">
        <f t="shared" si="55"/>
        <v>0</v>
      </c>
      <c r="BI175">
        <f t="shared" si="55"/>
        <v>0</v>
      </c>
      <c r="BJ175">
        <f t="shared" si="55"/>
        <v>0</v>
      </c>
      <c r="BK175">
        <f t="shared" si="55"/>
        <v>0</v>
      </c>
      <c r="BL175">
        <f t="shared" si="55"/>
        <v>0</v>
      </c>
      <c r="BM175">
        <f t="shared" si="55"/>
        <v>0</v>
      </c>
      <c r="BN175">
        <f t="shared" si="55"/>
        <v>0</v>
      </c>
      <c r="BO175">
        <f t="shared" si="55"/>
        <v>0</v>
      </c>
      <c r="BP175">
        <f t="shared" si="55"/>
        <v>0</v>
      </c>
      <c r="BQ175">
        <f t="shared" si="55"/>
        <v>0</v>
      </c>
      <c r="BR175">
        <f t="shared" si="55"/>
        <v>0</v>
      </c>
      <c r="BS175">
        <f t="shared" si="55"/>
        <v>0</v>
      </c>
      <c r="BT175">
        <f t="shared" si="55"/>
        <v>0</v>
      </c>
      <c r="BU175">
        <f t="shared" si="55"/>
        <v>0</v>
      </c>
      <c r="BV175">
        <f t="shared" si="55"/>
        <v>0</v>
      </c>
      <c r="BW175">
        <f t="shared" si="55"/>
        <v>0</v>
      </c>
      <c r="BX175">
        <f t="shared" si="55"/>
        <v>0</v>
      </c>
      <c r="BY175">
        <f t="shared" si="55"/>
        <v>0</v>
      </c>
      <c r="BZ175">
        <f t="shared" si="55"/>
        <v>0</v>
      </c>
      <c r="CA175">
        <f t="shared" si="55"/>
        <v>0</v>
      </c>
      <c r="CB175">
        <f t="shared" si="55"/>
        <v>0</v>
      </c>
      <c r="CC175">
        <f t="shared" si="55"/>
        <v>0</v>
      </c>
      <c r="CD175">
        <f t="shared" si="55"/>
        <v>0</v>
      </c>
      <c r="CE175">
        <f t="shared" si="55"/>
        <v>0</v>
      </c>
      <c r="CF175">
        <f t="shared" si="55"/>
        <v>0</v>
      </c>
      <c r="CG175">
        <f t="shared" si="55"/>
        <v>0</v>
      </c>
      <c r="CH175">
        <f t="shared" si="55"/>
        <v>0</v>
      </c>
      <c r="CI175">
        <f>SUM(AT175:CH175)</f>
        <v>0</v>
      </c>
      <c r="CJ175">
        <f>CI175+CI145</f>
        <v>0</v>
      </c>
    </row>
    <row r="176" spans="1:88">
      <c r="B176">
        <f>B175+1</f>
        <v>1</v>
      </c>
      <c r="C176">
        <f t="shared" ref="C176:AQ176" si="56">MIN(C118+C$115,0)</f>
        <v>0</v>
      </c>
      <c r="D176">
        <f t="shared" si="56"/>
        <v>0</v>
      </c>
      <c r="E176">
        <f t="shared" si="56"/>
        <v>0</v>
      </c>
      <c r="F176">
        <f t="shared" si="56"/>
        <v>0</v>
      </c>
      <c r="G176">
        <f t="shared" si="56"/>
        <v>0</v>
      </c>
      <c r="H176">
        <f t="shared" si="56"/>
        <v>0</v>
      </c>
      <c r="I176">
        <f t="shared" si="56"/>
        <v>0</v>
      </c>
      <c r="J176">
        <f t="shared" si="56"/>
        <v>0</v>
      </c>
      <c r="K176">
        <f t="shared" si="56"/>
        <v>0</v>
      </c>
      <c r="L176">
        <f t="shared" si="56"/>
        <v>0</v>
      </c>
      <c r="M176">
        <f t="shared" si="56"/>
        <v>0</v>
      </c>
      <c r="N176">
        <f t="shared" si="56"/>
        <v>0</v>
      </c>
      <c r="O176">
        <f t="shared" si="56"/>
        <v>0</v>
      </c>
      <c r="P176">
        <f t="shared" si="56"/>
        <v>0</v>
      </c>
      <c r="Q176">
        <f t="shared" si="56"/>
        <v>0</v>
      </c>
      <c r="R176">
        <f t="shared" si="56"/>
        <v>0</v>
      </c>
      <c r="S176">
        <f t="shared" si="56"/>
        <v>0</v>
      </c>
      <c r="T176">
        <f t="shared" si="56"/>
        <v>0</v>
      </c>
      <c r="U176">
        <f t="shared" si="56"/>
        <v>0</v>
      </c>
      <c r="V176">
        <f t="shared" si="56"/>
        <v>0</v>
      </c>
      <c r="W176">
        <f t="shared" si="56"/>
        <v>0</v>
      </c>
      <c r="X176">
        <f t="shared" si="56"/>
        <v>0</v>
      </c>
      <c r="Y176">
        <f t="shared" si="56"/>
        <v>0</v>
      </c>
      <c r="Z176">
        <f t="shared" si="56"/>
        <v>0</v>
      </c>
      <c r="AA176">
        <f t="shared" si="56"/>
        <v>0</v>
      </c>
      <c r="AB176">
        <f t="shared" si="56"/>
        <v>0</v>
      </c>
      <c r="AC176">
        <f t="shared" si="56"/>
        <v>0</v>
      </c>
      <c r="AD176">
        <f t="shared" si="56"/>
        <v>0</v>
      </c>
      <c r="AE176">
        <f t="shared" si="56"/>
        <v>0</v>
      </c>
      <c r="AF176">
        <f t="shared" si="56"/>
        <v>0</v>
      </c>
      <c r="AG176">
        <f t="shared" si="56"/>
        <v>0</v>
      </c>
      <c r="AH176">
        <f t="shared" si="56"/>
        <v>0</v>
      </c>
      <c r="AI176">
        <f t="shared" si="56"/>
        <v>0</v>
      </c>
      <c r="AJ176">
        <f t="shared" si="56"/>
        <v>0</v>
      </c>
      <c r="AK176">
        <f t="shared" si="56"/>
        <v>0</v>
      </c>
      <c r="AL176">
        <f t="shared" si="56"/>
        <v>0</v>
      </c>
      <c r="AM176">
        <f t="shared" si="56"/>
        <v>0</v>
      </c>
      <c r="AN176">
        <f t="shared" si="56"/>
        <v>0</v>
      </c>
      <c r="AO176">
        <f t="shared" si="56"/>
        <v>0</v>
      </c>
      <c r="AP176">
        <f t="shared" si="56"/>
        <v>0</v>
      </c>
      <c r="AQ176">
        <f t="shared" si="56"/>
        <v>0</v>
      </c>
      <c r="AR176">
        <f t="shared" ref="AR176:AR197" si="57">MIN(C176:AQ176)</f>
        <v>0</v>
      </c>
      <c r="AT176">
        <f t="shared" ref="AT176:AT198" si="58">IF(C176&gt;0,C$200,0)</f>
        <v>0</v>
      </c>
      <c r="AU176">
        <f t="shared" ref="AU176:AU198" si="59">IF(D176&gt;0,D$200,0)</f>
        <v>0</v>
      </c>
      <c r="AV176">
        <f t="shared" ref="AV176:AV198" si="60">IF(E176&gt;0,E$200,0)</f>
        <v>0</v>
      </c>
      <c r="AW176">
        <f t="shared" ref="AW176:AW198" si="61">IF(F176&gt;0,F$200,0)</f>
        <v>0</v>
      </c>
      <c r="AX176">
        <f t="shared" ref="AX176:AX198" si="62">IF(G176&gt;0,G$200,0)</f>
        <v>0</v>
      </c>
      <c r="AY176">
        <f t="shared" ref="AY176:AY198" si="63">IF(H176&gt;0,H$200,0)</f>
        <v>0</v>
      </c>
      <c r="AZ176">
        <f t="shared" ref="AZ176:AZ198" si="64">IF(I176&gt;0,I$200,0)</f>
        <v>0</v>
      </c>
      <c r="BA176">
        <f t="shared" ref="BA176:BA198" si="65">IF(J176&gt;0,J$200,0)</f>
        <v>0</v>
      </c>
      <c r="BB176">
        <f t="shared" ref="BB176:BB198" si="66">IF(K176&gt;0,K$200,0)</f>
        <v>0</v>
      </c>
      <c r="BC176">
        <f t="shared" ref="BC176:BC198" si="67">IF(L176&gt;0,L$200,0)</f>
        <v>0</v>
      </c>
      <c r="BD176">
        <f t="shared" ref="BD176:BD198" si="68">IF(M176&gt;0,M$200,0)</f>
        <v>0</v>
      </c>
      <c r="BE176">
        <f t="shared" ref="BE176:BE198" si="69">IF(N176&gt;0,N$200,0)</f>
        <v>0</v>
      </c>
      <c r="BF176">
        <f t="shared" ref="BF176:BF198" si="70">IF(O176&gt;0,O$200,0)</f>
        <v>0</v>
      </c>
      <c r="BG176">
        <f t="shared" ref="BG176:BG198" si="71">IF(P176&gt;0,P$200,0)</f>
        <v>0</v>
      </c>
      <c r="BH176">
        <f t="shared" ref="BH176:BH198" si="72">IF(Q176&gt;0,Q$200,0)</f>
        <v>0</v>
      </c>
      <c r="BI176">
        <f t="shared" ref="BI176:BI198" si="73">IF(R176&gt;0,R$200,0)</f>
        <v>0</v>
      </c>
      <c r="BJ176">
        <f t="shared" ref="BJ176:BJ198" si="74">IF(S176&gt;0,S$200,0)</f>
        <v>0</v>
      </c>
      <c r="BK176">
        <f t="shared" ref="BK176:BK198" si="75">IF(T176&gt;0,T$200,0)</f>
        <v>0</v>
      </c>
      <c r="BL176">
        <f t="shared" ref="BL176:BL198" si="76">IF(U176&gt;0,U$200,0)</f>
        <v>0</v>
      </c>
      <c r="BM176">
        <f t="shared" ref="BM176:BM198" si="77">IF(V176&gt;0,V$200,0)</f>
        <v>0</v>
      </c>
      <c r="BN176">
        <f t="shared" ref="BN176:BN198" si="78">IF(W176&gt;0,W$200,0)</f>
        <v>0</v>
      </c>
      <c r="BO176">
        <f t="shared" ref="BO176:BO198" si="79">IF(X176&gt;0,X$200,0)</f>
        <v>0</v>
      </c>
      <c r="BP176">
        <f t="shared" ref="BP176:BP198" si="80">IF(Y176&gt;0,Y$200,0)</f>
        <v>0</v>
      </c>
      <c r="BQ176">
        <f t="shared" ref="BQ176:BQ198" si="81">IF(Z176&gt;0,Z$200,0)</f>
        <v>0</v>
      </c>
      <c r="BR176">
        <f t="shared" ref="BR176:BR198" si="82">IF(AA176&gt;0,AA$200,0)</f>
        <v>0</v>
      </c>
      <c r="BS176">
        <f t="shared" ref="BS176:BS198" si="83">IF(AB176&gt;0,AB$200,0)</f>
        <v>0</v>
      </c>
      <c r="BT176">
        <f t="shared" ref="BT176:BT198" si="84">IF(AC176&gt;0,AC$200,0)</f>
        <v>0</v>
      </c>
      <c r="BU176">
        <f t="shared" ref="BU176:BU198" si="85">IF(AD176&gt;0,AD$200,0)</f>
        <v>0</v>
      </c>
      <c r="BV176">
        <f t="shared" ref="BV176:BV198" si="86">IF(AE176&gt;0,AE$200,0)</f>
        <v>0</v>
      </c>
      <c r="BW176">
        <f t="shared" ref="BW176:BW198" si="87">IF(AF176&gt;0,AF$200,0)</f>
        <v>0</v>
      </c>
      <c r="BX176">
        <f t="shared" ref="BX176:BX198" si="88">IF(AG176&gt;0,AG$200,0)</f>
        <v>0</v>
      </c>
      <c r="BY176">
        <f t="shared" ref="BY176:BY198" si="89">IF(AH176&gt;0,AH$200,0)</f>
        <v>0</v>
      </c>
      <c r="BZ176">
        <f t="shared" ref="BZ176:BZ198" si="90">IF(AI176&gt;0,AI$200,0)</f>
        <v>0</v>
      </c>
      <c r="CA176">
        <f t="shared" ref="CA176:CA198" si="91">IF(AJ176&gt;0,AJ$200,0)</f>
        <v>0</v>
      </c>
      <c r="CB176">
        <f t="shared" ref="CB176:CB198" si="92">IF(AK176&gt;0,AK$200,0)</f>
        <v>0</v>
      </c>
      <c r="CC176">
        <f t="shared" ref="CC176:CC198" si="93">IF(AL176&gt;0,AL$200,0)</f>
        <v>0</v>
      </c>
      <c r="CD176">
        <f t="shared" ref="CD176:CD198" si="94">IF(AM176&gt;0,AM$200,0)</f>
        <v>0</v>
      </c>
      <c r="CE176">
        <f t="shared" ref="CE176:CE198" si="95">IF(AN176&gt;0,AN$200,0)</f>
        <v>0</v>
      </c>
      <c r="CF176">
        <f t="shared" ref="CF176:CF198" si="96">IF(AO176&gt;0,AO$200,0)</f>
        <v>0</v>
      </c>
      <c r="CG176">
        <f t="shared" ref="CG176:CG198" si="97">IF(AP176&gt;0,AP$200,0)</f>
        <v>0</v>
      </c>
      <c r="CH176">
        <f t="shared" ref="CH176:CH198" si="98">IF(AQ176&gt;0,AQ$200,0)</f>
        <v>0</v>
      </c>
      <c r="CI176">
        <f t="shared" ref="CI176:CI198" si="99">SUM(AT176:CH176)</f>
        <v>0</v>
      </c>
      <c r="CJ176">
        <f t="shared" ref="CJ176:CJ198" si="100">CI176+CI146</f>
        <v>0</v>
      </c>
    </row>
    <row r="177" spans="2:88">
      <c r="B177">
        <f t="shared" ref="B177:B198" si="101">B176+1</f>
        <v>2</v>
      </c>
      <c r="C177">
        <f t="shared" ref="C177:AQ177" si="102">MIN(C119+C$115,0)</f>
        <v>0</v>
      </c>
      <c r="D177">
        <f t="shared" si="102"/>
        <v>0</v>
      </c>
      <c r="E177">
        <f t="shared" si="102"/>
        <v>0</v>
      </c>
      <c r="F177">
        <f t="shared" si="102"/>
        <v>0</v>
      </c>
      <c r="G177">
        <f t="shared" si="102"/>
        <v>0</v>
      </c>
      <c r="H177">
        <f t="shared" si="102"/>
        <v>0</v>
      </c>
      <c r="I177">
        <f t="shared" si="102"/>
        <v>0</v>
      </c>
      <c r="J177">
        <f t="shared" si="102"/>
        <v>0</v>
      </c>
      <c r="K177">
        <f t="shared" si="102"/>
        <v>0</v>
      </c>
      <c r="L177">
        <f t="shared" si="102"/>
        <v>0</v>
      </c>
      <c r="M177">
        <f t="shared" si="102"/>
        <v>0</v>
      </c>
      <c r="N177">
        <f t="shared" si="102"/>
        <v>0</v>
      </c>
      <c r="O177">
        <f t="shared" si="102"/>
        <v>0</v>
      </c>
      <c r="P177">
        <f t="shared" si="102"/>
        <v>0</v>
      </c>
      <c r="Q177">
        <f t="shared" si="102"/>
        <v>0</v>
      </c>
      <c r="R177">
        <f t="shared" si="102"/>
        <v>0</v>
      </c>
      <c r="S177">
        <f t="shared" si="102"/>
        <v>0</v>
      </c>
      <c r="T177">
        <f t="shared" si="102"/>
        <v>0</v>
      </c>
      <c r="U177">
        <f t="shared" si="102"/>
        <v>0</v>
      </c>
      <c r="V177">
        <f t="shared" si="102"/>
        <v>0</v>
      </c>
      <c r="W177">
        <f t="shared" si="102"/>
        <v>0</v>
      </c>
      <c r="X177">
        <f t="shared" si="102"/>
        <v>0</v>
      </c>
      <c r="Y177">
        <f t="shared" si="102"/>
        <v>0</v>
      </c>
      <c r="Z177">
        <f t="shared" si="102"/>
        <v>0</v>
      </c>
      <c r="AA177">
        <f t="shared" si="102"/>
        <v>0</v>
      </c>
      <c r="AB177">
        <f t="shared" si="102"/>
        <v>0</v>
      </c>
      <c r="AC177">
        <f t="shared" si="102"/>
        <v>0</v>
      </c>
      <c r="AD177">
        <f t="shared" si="102"/>
        <v>0</v>
      </c>
      <c r="AE177">
        <f t="shared" si="102"/>
        <v>0</v>
      </c>
      <c r="AF177">
        <f t="shared" si="102"/>
        <v>0</v>
      </c>
      <c r="AG177">
        <f t="shared" si="102"/>
        <v>0</v>
      </c>
      <c r="AH177">
        <f t="shared" si="102"/>
        <v>0</v>
      </c>
      <c r="AI177">
        <f t="shared" si="102"/>
        <v>0</v>
      </c>
      <c r="AJ177">
        <f t="shared" si="102"/>
        <v>0</v>
      </c>
      <c r="AK177">
        <f t="shared" si="102"/>
        <v>0</v>
      </c>
      <c r="AL177">
        <f t="shared" si="102"/>
        <v>0</v>
      </c>
      <c r="AM177">
        <f t="shared" si="102"/>
        <v>0</v>
      </c>
      <c r="AN177">
        <f t="shared" si="102"/>
        <v>0</v>
      </c>
      <c r="AO177">
        <f t="shared" si="102"/>
        <v>0</v>
      </c>
      <c r="AP177">
        <f t="shared" si="102"/>
        <v>0</v>
      </c>
      <c r="AQ177">
        <f t="shared" si="102"/>
        <v>0</v>
      </c>
      <c r="AR177">
        <f t="shared" si="57"/>
        <v>0</v>
      </c>
      <c r="AT177">
        <f t="shared" si="58"/>
        <v>0</v>
      </c>
      <c r="AU177">
        <f t="shared" si="59"/>
        <v>0</v>
      </c>
      <c r="AV177">
        <f t="shared" si="60"/>
        <v>0</v>
      </c>
      <c r="AW177">
        <f t="shared" si="61"/>
        <v>0</v>
      </c>
      <c r="AX177">
        <f t="shared" si="62"/>
        <v>0</v>
      </c>
      <c r="AY177">
        <f t="shared" si="63"/>
        <v>0</v>
      </c>
      <c r="AZ177">
        <f t="shared" si="64"/>
        <v>0</v>
      </c>
      <c r="BA177">
        <f t="shared" si="65"/>
        <v>0</v>
      </c>
      <c r="BB177">
        <f t="shared" si="66"/>
        <v>0</v>
      </c>
      <c r="BC177">
        <f t="shared" si="67"/>
        <v>0</v>
      </c>
      <c r="BD177">
        <f t="shared" si="68"/>
        <v>0</v>
      </c>
      <c r="BE177">
        <f t="shared" si="69"/>
        <v>0</v>
      </c>
      <c r="BF177">
        <f t="shared" si="70"/>
        <v>0</v>
      </c>
      <c r="BG177">
        <f t="shared" si="71"/>
        <v>0</v>
      </c>
      <c r="BH177">
        <f t="shared" si="72"/>
        <v>0</v>
      </c>
      <c r="BI177">
        <f t="shared" si="73"/>
        <v>0</v>
      </c>
      <c r="BJ177">
        <f t="shared" si="74"/>
        <v>0</v>
      </c>
      <c r="BK177">
        <f t="shared" si="75"/>
        <v>0</v>
      </c>
      <c r="BL177">
        <f t="shared" si="76"/>
        <v>0</v>
      </c>
      <c r="BM177">
        <f t="shared" si="77"/>
        <v>0</v>
      </c>
      <c r="BN177">
        <f t="shared" si="78"/>
        <v>0</v>
      </c>
      <c r="BO177">
        <f t="shared" si="79"/>
        <v>0</v>
      </c>
      <c r="BP177">
        <f t="shared" si="80"/>
        <v>0</v>
      </c>
      <c r="BQ177">
        <f t="shared" si="81"/>
        <v>0</v>
      </c>
      <c r="BR177">
        <f t="shared" si="82"/>
        <v>0</v>
      </c>
      <c r="BS177">
        <f t="shared" si="83"/>
        <v>0</v>
      </c>
      <c r="BT177">
        <f t="shared" si="84"/>
        <v>0</v>
      </c>
      <c r="BU177">
        <f t="shared" si="85"/>
        <v>0</v>
      </c>
      <c r="BV177">
        <f t="shared" si="86"/>
        <v>0</v>
      </c>
      <c r="BW177">
        <f t="shared" si="87"/>
        <v>0</v>
      </c>
      <c r="BX177">
        <f t="shared" si="88"/>
        <v>0</v>
      </c>
      <c r="BY177">
        <f t="shared" si="89"/>
        <v>0</v>
      </c>
      <c r="BZ177">
        <f t="shared" si="90"/>
        <v>0</v>
      </c>
      <c r="CA177">
        <f t="shared" si="91"/>
        <v>0</v>
      </c>
      <c r="CB177">
        <f t="shared" si="92"/>
        <v>0</v>
      </c>
      <c r="CC177">
        <f t="shared" si="93"/>
        <v>0</v>
      </c>
      <c r="CD177">
        <f t="shared" si="94"/>
        <v>0</v>
      </c>
      <c r="CE177">
        <f t="shared" si="95"/>
        <v>0</v>
      </c>
      <c r="CF177">
        <f t="shared" si="96"/>
        <v>0</v>
      </c>
      <c r="CG177">
        <f t="shared" si="97"/>
        <v>0</v>
      </c>
      <c r="CH177">
        <f t="shared" si="98"/>
        <v>0</v>
      </c>
      <c r="CI177">
        <f t="shared" si="99"/>
        <v>0</v>
      </c>
      <c r="CJ177">
        <f t="shared" si="100"/>
        <v>0</v>
      </c>
    </row>
    <row r="178" spans="2:88">
      <c r="B178">
        <f t="shared" si="101"/>
        <v>3</v>
      </c>
      <c r="C178">
        <f t="shared" ref="C178:AQ178" si="103">MIN(C120+C$115,0)</f>
        <v>0</v>
      </c>
      <c r="D178">
        <f t="shared" si="103"/>
        <v>0</v>
      </c>
      <c r="E178">
        <f t="shared" si="103"/>
        <v>0</v>
      </c>
      <c r="F178">
        <f t="shared" si="103"/>
        <v>0</v>
      </c>
      <c r="G178">
        <f t="shared" si="103"/>
        <v>0</v>
      </c>
      <c r="H178">
        <f t="shared" si="103"/>
        <v>0</v>
      </c>
      <c r="I178">
        <f t="shared" si="103"/>
        <v>0</v>
      </c>
      <c r="J178">
        <f t="shared" si="103"/>
        <v>0</v>
      </c>
      <c r="K178">
        <f t="shared" si="103"/>
        <v>0</v>
      </c>
      <c r="L178">
        <f t="shared" si="103"/>
        <v>0</v>
      </c>
      <c r="M178">
        <f t="shared" si="103"/>
        <v>0</v>
      </c>
      <c r="N178">
        <f t="shared" si="103"/>
        <v>0</v>
      </c>
      <c r="O178">
        <f t="shared" si="103"/>
        <v>0</v>
      </c>
      <c r="P178">
        <f t="shared" si="103"/>
        <v>0</v>
      </c>
      <c r="Q178">
        <f t="shared" si="103"/>
        <v>0</v>
      </c>
      <c r="R178">
        <f t="shared" si="103"/>
        <v>0</v>
      </c>
      <c r="S178">
        <f t="shared" si="103"/>
        <v>0</v>
      </c>
      <c r="T178">
        <f t="shared" si="103"/>
        <v>0</v>
      </c>
      <c r="U178">
        <f t="shared" si="103"/>
        <v>0</v>
      </c>
      <c r="V178">
        <f t="shared" si="103"/>
        <v>0</v>
      </c>
      <c r="W178">
        <f t="shared" si="103"/>
        <v>0</v>
      </c>
      <c r="X178">
        <f t="shared" si="103"/>
        <v>0</v>
      </c>
      <c r="Y178">
        <f t="shared" si="103"/>
        <v>0</v>
      </c>
      <c r="Z178">
        <f t="shared" si="103"/>
        <v>0</v>
      </c>
      <c r="AA178">
        <f t="shared" si="103"/>
        <v>0</v>
      </c>
      <c r="AB178">
        <f t="shared" si="103"/>
        <v>0</v>
      </c>
      <c r="AC178">
        <f t="shared" si="103"/>
        <v>0</v>
      </c>
      <c r="AD178">
        <f t="shared" si="103"/>
        <v>0</v>
      </c>
      <c r="AE178">
        <f t="shared" si="103"/>
        <v>0</v>
      </c>
      <c r="AF178">
        <f t="shared" si="103"/>
        <v>0</v>
      </c>
      <c r="AG178">
        <f t="shared" si="103"/>
        <v>0</v>
      </c>
      <c r="AH178">
        <f t="shared" si="103"/>
        <v>0</v>
      </c>
      <c r="AI178">
        <f t="shared" si="103"/>
        <v>0</v>
      </c>
      <c r="AJ178">
        <f t="shared" si="103"/>
        <v>0</v>
      </c>
      <c r="AK178">
        <f t="shared" si="103"/>
        <v>0</v>
      </c>
      <c r="AL178">
        <f t="shared" si="103"/>
        <v>0</v>
      </c>
      <c r="AM178">
        <f t="shared" si="103"/>
        <v>0</v>
      </c>
      <c r="AN178">
        <f t="shared" si="103"/>
        <v>0</v>
      </c>
      <c r="AO178">
        <f t="shared" si="103"/>
        <v>0</v>
      </c>
      <c r="AP178">
        <f t="shared" si="103"/>
        <v>0</v>
      </c>
      <c r="AQ178">
        <f t="shared" si="103"/>
        <v>0</v>
      </c>
      <c r="AR178">
        <f t="shared" si="57"/>
        <v>0</v>
      </c>
      <c r="AT178">
        <f t="shared" si="58"/>
        <v>0</v>
      </c>
      <c r="AU178">
        <f t="shared" si="59"/>
        <v>0</v>
      </c>
      <c r="AV178">
        <f t="shared" si="60"/>
        <v>0</v>
      </c>
      <c r="AW178">
        <f t="shared" si="61"/>
        <v>0</v>
      </c>
      <c r="AX178">
        <f t="shared" si="62"/>
        <v>0</v>
      </c>
      <c r="AY178">
        <f t="shared" si="63"/>
        <v>0</v>
      </c>
      <c r="AZ178">
        <f t="shared" si="64"/>
        <v>0</v>
      </c>
      <c r="BA178">
        <f t="shared" si="65"/>
        <v>0</v>
      </c>
      <c r="BB178">
        <f t="shared" si="66"/>
        <v>0</v>
      </c>
      <c r="BC178">
        <f t="shared" si="67"/>
        <v>0</v>
      </c>
      <c r="BD178">
        <f t="shared" si="68"/>
        <v>0</v>
      </c>
      <c r="BE178">
        <f t="shared" si="69"/>
        <v>0</v>
      </c>
      <c r="BF178">
        <f t="shared" si="70"/>
        <v>0</v>
      </c>
      <c r="BG178">
        <f t="shared" si="71"/>
        <v>0</v>
      </c>
      <c r="BH178">
        <f t="shared" si="72"/>
        <v>0</v>
      </c>
      <c r="BI178">
        <f t="shared" si="73"/>
        <v>0</v>
      </c>
      <c r="BJ178">
        <f t="shared" si="74"/>
        <v>0</v>
      </c>
      <c r="BK178">
        <f t="shared" si="75"/>
        <v>0</v>
      </c>
      <c r="BL178">
        <f t="shared" si="76"/>
        <v>0</v>
      </c>
      <c r="BM178">
        <f t="shared" si="77"/>
        <v>0</v>
      </c>
      <c r="BN178">
        <f t="shared" si="78"/>
        <v>0</v>
      </c>
      <c r="BO178">
        <f t="shared" si="79"/>
        <v>0</v>
      </c>
      <c r="BP178">
        <f t="shared" si="80"/>
        <v>0</v>
      </c>
      <c r="BQ178">
        <f t="shared" si="81"/>
        <v>0</v>
      </c>
      <c r="BR178">
        <f t="shared" si="82"/>
        <v>0</v>
      </c>
      <c r="BS178">
        <f t="shared" si="83"/>
        <v>0</v>
      </c>
      <c r="BT178">
        <f t="shared" si="84"/>
        <v>0</v>
      </c>
      <c r="BU178">
        <f t="shared" si="85"/>
        <v>0</v>
      </c>
      <c r="BV178">
        <f t="shared" si="86"/>
        <v>0</v>
      </c>
      <c r="BW178">
        <f t="shared" si="87"/>
        <v>0</v>
      </c>
      <c r="BX178">
        <f t="shared" si="88"/>
        <v>0</v>
      </c>
      <c r="BY178">
        <f t="shared" si="89"/>
        <v>0</v>
      </c>
      <c r="BZ178">
        <f t="shared" si="90"/>
        <v>0</v>
      </c>
      <c r="CA178">
        <f t="shared" si="91"/>
        <v>0</v>
      </c>
      <c r="CB178">
        <f t="shared" si="92"/>
        <v>0</v>
      </c>
      <c r="CC178">
        <f t="shared" si="93"/>
        <v>0</v>
      </c>
      <c r="CD178">
        <f t="shared" si="94"/>
        <v>0</v>
      </c>
      <c r="CE178">
        <f t="shared" si="95"/>
        <v>0</v>
      </c>
      <c r="CF178">
        <f t="shared" si="96"/>
        <v>0</v>
      </c>
      <c r="CG178">
        <f t="shared" si="97"/>
        <v>0</v>
      </c>
      <c r="CH178">
        <f t="shared" si="98"/>
        <v>0</v>
      </c>
      <c r="CI178">
        <f t="shared" si="99"/>
        <v>0</v>
      </c>
      <c r="CJ178">
        <f t="shared" si="100"/>
        <v>0</v>
      </c>
    </row>
    <row r="179" spans="2:88">
      <c r="B179">
        <f t="shared" si="101"/>
        <v>4</v>
      </c>
      <c r="C179">
        <f t="shared" ref="C179:AQ179" si="104">MIN(C121+C$115,0)</f>
        <v>0</v>
      </c>
      <c r="D179">
        <f t="shared" si="104"/>
        <v>0</v>
      </c>
      <c r="E179">
        <f t="shared" si="104"/>
        <v>0</v>
      </c>
      <c r="F179">
        <f t="shared" si="104"/>
        <v>0</v>
      </c>
      <c r="G179">
        <f t="shared" si="104"/>
        <v>0</v>
      </c>
      <c r="H179">
        <f t="shared" si="104"/>
        <v>0</v>
      </c>
      <c r="I179">
        <f t="shared" si="104"/>
        <v>0</v>
      </c>
      <c r="J179">
        <f t="shared" si="104"/>
        <v>0</v>
      </c>
      <c r="K179">
        <f t="shared" si="104"/>
        <v>0</v>
      </c>
      <c r="L179">
        <f t="shared" si="104"/>
        <v>0</v>
      </c>
      <c r="M179">
        <f t="shared" si="104"/>
        <v>0</v>
      </c>
      <c r="N179">
        <f t="shared" si="104"/>
        <v>0</v>
      </c>
      <c r="O179">
        <f t="shared" si="104"/>
        <v>0</v>
      </c>
      <c r="P179">
        <f t="shared" si="104"/>
        <v>0</v>
      </c>
      <c r="Q179">
        <f t="shared" si="104"/>
        <v>0</v>
      </c>
      <c r="R179">
        <f t="shared" si="104"/>
        <v>0</v>
      </c>
      <c r="S179">
        <f t="shared" si="104"/>
        <v>0</v>
      </c>
      <c r="T179">
        <f t="shared" si="104"/>
        <v>0</v>
      </c>
      <c r="U179">
        <f t="shared" si="104"/>
        <v>0</v>
      </c>
      <c r="V179">
        <f t="shared" si="104"/>
        <v>0</v>
      </c>
      <c r="W179">
        <f t="shared" si="104"/>
        <v>0</v>
      </c>
      <c r="X179">
        <f t="shared" si="104"/>
        <v>0</v>
      </c>
      <c r="Y179">
        <f t="shared" si="104"/>
        <v>0</v>
      </c>
      <c r="Z179">
        <f t="shared" si="104"/>
        <v>0</v>
      </c>
      <c r="AA179">
        <f t="shared" si="104"/>
        <v>0</v>
      </c>
      <c r="AB179">
        <f t="shared" si="104"/>
        <v>0</v>
      </c>
      <c r="AC179">
        <f t="shared" si="104"/>
        <v>0</v>
      </c>
      <c r="AD179">
        <f t="shared" si="104"/>
        <v>0</v>
      </c>
      <c r="AE179">
        <f t="shared" si="104"/>
        <v>0</v>
      </c>
      <c r="AF179">
        <f t="shared" si="104"/>
        <v>0</v>
      </c>
      <c r="AG179">
        <f t="shared" si="104"/>
        <v>0</v>
      </c>
      <c r="AH179">
        <f t="shared" si="104"/>
        <v>0</v>
      </c>
      <c r="AI179">
        <f t="shared" si="104"/>
        <v>0</v>
      </c>
      <c r="AJ179">
        <f t="shared" si="104"/>
        <v>0</v>
      </c>
      <c r="AK179">
        <f t="shared" si="104"/>
        <v>0</v>
      </c>
      <c r="AL179">
        <f t="shared" si="104"/>
        <v>0</v>
      </c>
      <c r="AM179">
        <f t="shared" si="104"/>
        <v>0</v>
      </c>
      <c r="AN179">
        <f t="shared" si="104"/>
        <v>0</v>
      </c>
      <c r="AO179">
        <f t="shared" si="104"/>
        <v>0</v>
      </c>
      <c r="AP179">
        <f t="shared" si="104"/>
        <v>0</v>
      </c>
      <c r="AQ179">
        <f t="shared" si="104"/>
        <v>0</v>
      </c>
      <c r="AR179">
        <f t="shared" si="57"/>
        <v>0</v>
      </c>
      <c r="AT179">
        <f t="shared" si="58"/>
        <v>0</v>
      </c>
      <c r="AU179">
        <f t="shared" si="59"/>
        <v>0</v>
      </c>
      <c r="AV179">
        <f t="shared" si="60"/>
        <v>0</v>
      </c>
      <c r="AW179">
        <f t="shared" si="61"/>
        <v>0</v>
      </c>
      <c r="AX179">
        <f t="shared" si="62"/>
        <v>0</v>
      </c>
      <c r="AY179">
        <f t="shared" si="63"/>
        <v>0</v>
      </c>
      <c r="AZ179">
        <f t="shared" si="64"/>
        <v>0</v>
      </c>
      <c r="BA179">
        <f t="shared" si="65"/>
        <v>0</v>
      </c>
      <c r="BB179">
        <f t="shared" si="66"/>
        <v>0</v>
      </c>
      <c r="BC179">
        <f t="shared" si="67"/>
        <v>0</v>
      </c>
      <c r="BD179">
        <f t="shared" si="68"/>
        <v>0</v>
      </c>
      <c r="BE179">
        <f t="shared" si="69"/>
        <v>0</v>
      </c>
      <c r="BF179">
        <f t="shared" si="70"/>
        <v>0</v>
      </c>
      <c r="BG179">
        <f t="shared" si="71"/>
        <v>0</v>
      </c>
      <c r="BH179">
        <f t="shared" si="72"/>
        <v>0</v>
      </c>
      <c r="BI179">
        <f t="shared" si="73"/>
        <v>0</v>
      </c>
      <c r="BJ179">
        <f t="shared" si="74"/>
        <v>0</v>
      </c>
      <c r="BK179">
        <f t="shared" si="75"/>
        <v>0</v>
      </c>
      <c r="BL179">
        <f t="shared" si="76"/>
        <v>0</v>
      </c>
      <c r="BM179">
        <f t="shared" si="77"/>
        <v>0</v>
      </c>
      <c r="BN179">
        <f t="shared" si="78"/>
        <v>0</v>
      </c>
      <c r="BO179">
        <f t="shared" si="79"/>
        <v>0</v>
      </c>
      <c r="BP179">
        <f t="shared" si="80"/>
        <v>0</v>
      </c>
      <c r="BQ179">
        <f t="shared" si="81"/>
        <v>0</v>
      </c>
      <c r="BR179">
        <f t="shared" si="82"/>
        <v>0</v>
      </c>
      <c r="BS179">
        <f t="shared" si="83"/>
        <v>0</v>
      </c>
      <c r="BT179">
        <f t="shared" si="84"/>
        <v>0</v>
      </c>
      <c r="BU179">
        <f t="shared" si="85"/>
        <v>0</v>
      </c>
      <c r="BV179">
        <f t="shared" si="86"/>
        <v>0</v>
      </c>
      <c r="BW179">
        <f t="shared" si="87"/>
        <v>0</v>
      </c>
      <c r="BX179">
        <f t="shared" si="88"/>
        <v>0</v>
      </c>
      <c r="BY179">
        <f t="shared" si="89"/>
        <v>0</v>
      </c>
      <c r="BZ179">
        <f t="shared" si="90"/>
        <v>0</v>
      </c>
      <c r="CA179">
        <f t="shared" si="91"/>
        <v>0</v>
      </c>
      <c r="CB179">
        <f t="shared" si="92"/>
        <v>0</v>
      </c>
      <c r="CC179">
        <f t="shared" si="93"/>
        <v>0</v>
      </c>
      <c r="CD179">
        <f t="shared" si="94"/>
        <v>0</v>
      </c>
      <c r="CE179">
        <f t="shared" si="95"/>
        <v>0</v>
      </c>
      <c r="CF179">
        <f t="shared" si="96"/>
        <v>0</v>
      </c>
      <c r="CG179">
        <f t="shared" si="97"/>
        <v>0</v>
      </c>
      <c r="CH179">
        <f t="shared" si="98"/>
        <v>0</v>
      </c>
      <c r="CI179">
        <f t="shared" si="99"/>
        <v>0</v>
      </c>
      <c r="CJ179">
        <f t="shared" si="100"/>
        <v>0</v>
      </c>
    </row>
    <row r="180" spans="2:88">
      <c r="B180">
        <f t="shared" si="101"/>
        <v>5</v>
      </c>
      <c r="C180">
        <f t="shared" ref="C180:AQ180" si="105">MIN(C122+C$115,0)</f>
        <v>0</v>
      </c>
      <c r="D180">
        <f t="shared" si="105"/>
        <v>0</v>
      </c>
      <c r="E180">
        <f t="shared" si="105"/>
        <v>0</v>
      </c>
      <c r="F180">
        <f t="shared" si="105"/>
        <v>0</v>
      </c>
      <c r="G180">
        <f t="shared" si="105"/>
        <v>0</v>
      </c>
      <c r="H180">
        <f t="shared" si="105"/>
        <v>0</v>
      </c>
      <c r="I180">
        <f t="shared" si="105"/>
        <v>0</v>
      </c>
      <c r="J180">
        <f t="shared" si="105"/>
        <v>0</v>
      </c>
      <c r="K180">
        <f t="shared" si="105"/>
        <v>0</v>
      </c>
      <c r="L180">
        <f t="shared" si="105"/>
        <v>0</v>
      </c>
      <c r="M180">
        <f t="shared" si="105"/>
        <v>0</v>
      </c>
      <c r="N180">
        <f t="shared" si="105"/>
        <v>0</v>
      </c>
      <c r="O180">
        <f t="shared" si="105"/>
        <v>0</v>
      </c>
      <c r="P180">
        <f t="shared" si="105"/>
        <v>0</v>
      </c>
      <c r="Q180">
        <f t="shared" si="105"/>
        <v>0</v>
      </c>
      <c r="R180">
        <f t="shared" si="105"/>
        <v>0</v>
      </c>
      <c r="S180">
        <f t="shared" si="105"/>
        <v>0</v>
      </c>
      <c r="T180">
        <f t="shared" si="105"/>
        <v>0</v>
      </c>
      <c r="U180">
        <f t="shared" si="105"/>
        <v>0</v>
      </c>
      <c r="V180">
        <f t="shared" si="105"/>
        <v>0</v>
      </c>
      <c r="W180">
        <f t="shared" si="105"/>
        <v>0</v>
      </c>
      <c r="X180">
        <f t="shared" si="105"/>
        <v>0</v>
      </c>
      <c r="Y180">
        <f t="shared" si="105"/>
        <v>0</v>
      </c>
      <c r="Z180">
        <f t="shared" si="105"/>
        <v>0</v>
      </c>
      <c r="AA180">
        <f t="shared" si="105"/>
        <v>0</v>
      </c>
      <c r="AB180">
        <f t="shared" si="105"/>
        <v>0</v>
      </c>
      <c r="AC180">
        <f t="shared" si="105"/>
        <v>0</v>
      </c>
      <c r="AD180">
        <f t="shared" si="105"/>
        <v>0</v>
      </c>
      <c r="AE180">
        <f t="shared" si="105"/>
        <v>0</v>
      </c>
      <c r="AF180">
        <f t="shared" si="105"/>
        <v>0</v>
      </c>
      <c r="AG180">
        <f t="shared" si="105"/>
        <v>0</v>
      </c>
      <c r="AH180">
        <f t="shared" si="105"/>
        <v>0</v>
      </c>
      <c r="AI180">
        <f t="shared" si="105"/>
        <v>0</v>
      </c>
      <c r="AJ180">
        <f t="shared" si="105"/>
        <v>0</v>
      </c>
      <c r="AK180">
        <f t="shared" si="105"/>
        <v>0</v>
      </c>
      <c r="AL180">
        <f t="shared" si="105"/>
        <v>0</v>
      </c>
      <c r="AM180">
        <f t="shared" si="105"/>
        <v>0</v>
      </c>
      <c r="AN180">
        <f t="shared" si="105"/>
        <v>0</v>
      </c>
      <c r="AO180">
        <f t="shared" si="105"/>
        <v>0</v>
      </c>
      <c r="AP180">
        <f t="shared" si="105"/>
        <v>0</v>
      </c>
      <c r="AQ180">
        <f t="shared" si="105"/>
        <v>0</v>
      </c>
      <c r="AR180">
        <f t="shared" si="57"/>
        <v>0</v>
      </c>
      <c r="AT180">
        <f t="shared" si="58"/>
        <v>0</v>
      </c>
      <c r="AU180">
        <f t="shared" si="59"/>
        <v>0</v>
      </c>
      <c r="AV180">
        <f t="shared" si="60"/>
        <v>0</v>
      </c>
      <c r="AW180">
        <f t="shared" si="61"/>
        <v>0</v>
      </c>
      <c r="AX180">
        <f t="shared" si="62"/>
        <v>0</v>
      </c>
      <c r="AY180">
        <f t="shared" si="63"/>
        <v>0</v>
      </c>
      <c r="AZ180">
        <f t="shared" si="64"/>
        <v>0</v>
      </c>
      <c r="BA180">
        <f t="shared" si="65"/>
        <v>0</v>
      </c>
      <c r="BB180">
        <f t="shared" si="66"/>
        <v>0</v>
      </c>
      <c r="BC180">
        <f t="shared" si="67"/>
        <v>0</v>
      </c>
      <c r="BD180">
        <f t="shared" si="68"/>
        <v>0</v>
      </c>
      <c r="BE180">
        <f t="shared" si="69"/>
        <v>0</v>
      </c>
      <c r="BF180">
        <f t="shared" si="70"/>
        <v>0</v>
      </c>
      <c r="BG180">
        <f t="shared" si="71"/>
        <v>0</v>
      </c>
      <c r="BH180">
        <f t="shared" si="72"/>
        <v>0</v>
      </c>
      <c r="BI180">
        <f t="shared" si="73"/>
        <v>0</v>
      </c>
      <c r="BJ180">
        <f t="shared" si="74"/>
        <v>0</v>
      </c>
      <c r="BK180">
        <f t="shared" si="75"/>
        <v>0</v>
      </c>
      <c r="BL180">
        <f t="shared" si="76"/>
        <v>0</v>
      </c>
      <c r="BM180">
        <f t="shared" si="77"/>
        <v>0</v>
      </c>
      <c r="BN180">
        <f t="shared" si="78"/>
        <v>0</v>
      </c>
      <c r="BO180">
        <f t="shared" si="79"/>
        <v>0</v>
      </c>
      <c r="BP180">
        <f t="shared" si="80"/>
        <v>0</v>
      </c>
      <c r="BQ180">
        <f t="shared" si="81"/>
        <v>0</v>
      </c>
      <c r="BR180">
        <f t="shared" si="82"/>
        <v>0</v>
      </c>
      <c r="BS180">
        <f t="shared" si="83"/>
        <v>0</v>
      </c>
      <c r="BT180">
        <f t="shared" si="84"/>
        <v>0</v>
      </c>
      <c r="BU180">
        <f t="shared" si="85"/>
        <v>0</v>
      </c>
      <c r="BV180">
        <f t="shared" si="86"/>
        <v>0</v>
      </c>
      <c r="BW180">
        <f t="shared" si="87"/>
        <v>0</v>
      </c>
      <c r="BX180">
        <f t="shared" si="88"/>
        <v>0</v>
      </c>
      <c r="BY180">
        <f t="shared" si="89"/>
        <v>0</v>
      </c>
      <c r="BZ180">
        <f t="shared" si="90"/>
        <v>0</v>
      </c>
      <c r="CA180">
        <f t="shared" si="91"/>
        <v>0</v>
      </c>
      <c r="CB180">
        <f t="shared" si="92"/>
        <v>0</v>
      </c>
      <c r="CC180">
        <f t="shared" si="93"/>
        <v>0</v>
      </c>
      <c r="CD180">
        <f t="shared" si="94"/>
        <v>0</v>
      </c>
      <c r="CE180">
        <f t="shared" si="95"/>
        <v>0</v>
      </c>
      <c r="CF180">
        <f t="shared" si="96"/>
        <v>0</v>
      </c>
      <c r="CG180">
        <f t="shared" si="97"/>
        <v>0</v>
      </c>
      <c r="CH180">
        <f t="shared" si="98"/>
        <v>0</v>
      </c>
      <c r="CI180">
        <f t="shared" si="99"/>
        <v>0</v>
      </c>
      <c r="CJ180">
        <f t="shared" si="100"/>
        <v>0</v>
      </c>
    </row>
    <row r="181" spans="2:88">
      <c r="B181">
        <f t="shared" si="101"/>
        <v>6</v>
      </c>
      <c r="C181">
        <f t="shared" ref="C181:AQ181" si="106">MIN(C123+C$115,0)</f>
        <v>0</v>
      </c>
      <c r="D181">
        <f t="shared" si="106"/>
        <v>0</v>
      </c>
      <c r="E181">
        <f t="shared" si="106"/>
        <v>0</v>
      </c>
      <c r="F181">
        <f t="shared" si="106"/>
        <v>0</v>
      </c>
      <c r="G181">
        <f t="shared" si="106"/>
        <v>0</v>
      </c>
      <c r="H181">
        <f t="shared" si="106"/>
        <v>0</v>
      </c>
      <c r="I181">
        <f t="shared" si="106"/>
        <v>0</v>
      </c>
      <c r="J181">
        <f t="shared" si="106"/>
        <v>0</v>
      </c>
      <c r="K181">
        <f t="shared" si="106"/>
        <v>0</v>
      </c>
      <c r="L181">
        <f t="shared" si="106"/>
        <v>0</v>
      </c>
      <c r="M181">
        <f t="shared" si="106"/>
        <v>0</v>
      </c>
      <c r="N181">
        <f t="shared" si="106"/>
        <v>0</v>
      </c>
      <c r="O181">
        <f t="shared" si="106"/>
        <v>0</v>
      </c>
      <c r="P181">
        <f t="shared" si="106"/>
        <v>0</v>
      </c>
      <c r="Q181">
        <f t="shared" si="106"/>
        <v>0</v>
      </c>
      <c r="R181">
        <f t="shared" si="106"/>
        <v>0</v>
      </c>
      <c r="S181">
        <f t="shared" si="106"/>
        <v>0</v>
      </c>
      <c r="T181">
        <f t="shared" si="106"/>
        <v>0</v>
      </c>
      <c r="U181">
        <f t="shared" si="106"/>
        <v>0</v>
      </c>
      <c r="V181">
        <f t="shared" si="106"/>
        <v>0</v>
      </c>
      <c r="W181">
        <f t="shared" si="106"/>
        <v>0</v>
      </c>
      <c r="X181">
        <f t="shared" si="106"/>
        <v>0</v>
      </c>
      <c r="Y181">
        <f t="shared" si="106"/>
        <v>0</v>
      </c>
      <c r="Z181">
        <f t="shared" si="106"/>
        <v>0</v>
      </c>
      <c r="AA181">
        <f t="shared" si="106"/>
        <v>0</v>
      </c>
      <c r="AB181">
        <f t="shared" si="106"/>
        <v>0</v>
      </c>
      <c r="AC181">
        <f t="shared" si="106"/>
        <v>0</v>
      </c>
      <c r="AD181">
        <f t="shared" si="106"/>
        <v>0</v>
      </c>
      <c r="AE181">
        <f t="shared" si="106"/>
        <v>0</v>
      </c>
      <c r="AF181">
        <f t="shared" si="106"/>
        <v>0</v>
      </c>
      <c r="AG181">
        <f t="shared" si="106"/>
        <v>0</v>
      </c>
      <c r="AH181">
        <f t="shared" si="106"/>
        <v>0</v>
      </c>
      <c r="AI181">
        <f t="shared" si="106"/>
        <v>0</v>
      </c>
      <c r="AJ181">
        <f t="shared" si="106"/>
        <v>0</v>
      </c>
      <c r="AK181">
        <f t="shared" si="106"/>
        <v>0</v>
      </c>
      <c r="AL181">
        <f t="shared" si="106"/>
        <v>0</v>
      </c>
      <c r="AM181">
        <f t="shared" si="106"/>
        <v>0</v>
      </c>
      <c r="AN181">
        <f t="shared" si="106"/>
        <v>0</v>
      </c>
      <c r="AO181">
        <f t="shared" si="106"/>
        <v>0</v>
      </c>
      <c r="AP181">
        <f t="shared" si="106"/>
        <v>0</v>
      </c>
      <c r="AQ181">
        <f t="shared" si="106"/>
        <v>0</v>
      </c>
      <c r="AR181">
        <f t="shared" si="57"/>
        <v>0</v>
      </c>
      <c r="AT181">
        <f t="shared" si="58"/>
        <v>0</v>
      </c>
      <c r="AU181">
        <f t="shared" si="59"/>
        <v>0</v>
      </c>
      <c r="AV181">
        <f t="shared" si="60"/>
        <v>0</v>
      </c>
      <c r="AW181">
        <f t="shared" si="61"/>
        <v>0</v>
      </c>
      <c r="AX181">
        <f t="shared" si="62"/>
        <v>0</v>
      </c>
      <c r="AY181">
        <f t="shared" si="63"/>
        <v>0</v>
      </c>
      <c r="AZ181">
        <f t="shared" si="64"/>
        <v>0</v>
      </c>
      <c r="BA181">
        <f t="shared" si="65"/>
        <v>0</v>
      </c>
      <c r="BB181">
        <f t="shared" si="66"/>
        <v>0</v>
      </c>
      <c r="BC181">
        <f t="shared" si="67"/>
        <v>0</v>
      </c>
      <c r="BD181">
        <f t="shared" si="68"/>
        <v>0</v>
      </c>
      <c r="BE181">
        <f t="shared" si="69"/>
        <v>0</v>
      </c>
      <c r="BF181">
        <f t="shared" si="70"/>
        <v>0</v>
      </c>
      <c r="BG181">
        <f t="shared" si="71"/>
        <v>0</v>
      </c>
      <c r="BH181">
        <f t="shared" si="72"/>
        <v>0</v>
      </c>
      <c r="BI181">
        <f t="shared" si="73"/>
        <v>0</v>
      </c>
      <c r="BJ181">
        <f t="shared" si="74"/>
        <v>0</v>
      </c>
      <c r="BK181">
        <f t="shared" si="75"/>
        <v>0</v>
      </c>
      <c r="BL181">
        <f t="shared" si="76"/>
        <v>0</v>
      </c>
      <c r="BM181">
        <f t="shared" si="77"/>
        <v>0</v>
      </c>
      <c r="BN181">
        <f t="shared" si="78"/>
        <v>0</v>
      </c>
      <c r="BO181">
        <f t="shared" si="79"/>
        <v>0</v>
      </c>
      <c r="BP181">
        <f t="shared" si="80"/>
        <v>0</v>
      </c>
      <c r="BQ181">
        <f t="shared" si="81"/>
        <v>0</v>
      </c>
      <c r="BR181">
        <f t="shared" si="82"/>
        <v>0</v>
      </c>
      <c r="BS181">
        <f t="shared" si="83"/>
        <v>0</v>
      </c>
      <c r="BT181">
        <f t="shared" si="84"/>
        <v>0</v>
      </c>
      <c r="BU181">
        <f t="shared" si="85"/>
        <v>0</v>
      </c>
      <c r="BV181">
        <f t="shared" si="86"/>
        <v>0</v>
      </c>
      <c r="BW181">
        <f t="shared" si="87"/>
        <v>0</v>
      </c>
      <c r="BX181">
        <f t="shared" si="88"/>
        <v>0</v>
      </c>
      <c r="BY181">
        <f t="shared" si="89"/>
        <v>0</v>
      </c>
      <c r="BZ181">
        <f t="shared" si="90"/>
        <v>0</v>
      </c>
      <c r="CA181">
        <f t="shared" si="91"/>
        <v>0</v>
      </c>
      <c r="CB181">
        <f t="shared" si="92"/>
        <v>0</v>
      </c>
      <c r="CC181">
        <f t="shared" si="93"/>
        <v>0</v>
      </c>
      <c r="CD181">
        <f t="shared" si="94"/>
        <v>0</v>
      </c>
      <c r="CE181">
        <f t="shared" si="95"/>
        <v>0</v>
      </c>
      <c r="CF181">
        <f t="shared" si="96"/>
        <v>0</v>
      </c>
      <c r="CG181">
        <f t="shared" si="97"/>
        <v>0</v>
      </c>
      <c r="CH181">
        <f t="shared" si="98"/>
        <v>0</v>
      </c>
      <c r="CI181">
        <f t="shared" si="99"/>
        <v>0</v>
      </c>
      <c r="CJ181">
        <f t="shared" si="100"/>
        <v>0</v>
      </c>
    </row>
    <row r="182" spans="2:88">
      <c r="B182">
        <f t="shared" si="101"/>
        <v>7</v>
      </c>
      <c r="C182">
        <f t="shared" ref="C182:AQ182" si="107">MIN(C124+C$115,0)</f>
        <v>0</v>
      </c>
      <c r="D182">
        <f t="shared" si="107"/>
        <v>0</v>
      </c>
      <c r="E182">
        <f t="shared" si="107"/>
        <v>0</v>
      </c>
      <c r="F182">
        <f t="shared" si="107"/>
        <v>0</v>
      </c>
      <c r="G182">
        <f t="shared" si="107"/>
        <v>0</v>
      </c>
      <c r="H182">
        <f t="shared" si="107"/>
        <v>0</v>
      </c>
      <c r="I182">
        <f t="shared" si="107"/>
        <v>0</v>
      </c>
      <c r="J182">
        <f t="shared" si="107"/>
        <v>0</v>
      </c>
      <c r="K182">
        <f t="shared" si="107"/>
        <v>0</v>
      </c>
      <c r="L182">
        <f t="shared" si="107"/>
        <v>0</v>
      </c>
      <c r="M182">
        <f t="shared" si="107"/>
        <v>0</v>
      </c>
      <c r="N182">
        <f t="shared" si="107"/>
        <v>0</v>
      </c>
      <c r="O182">
        <f t="shared" si="107"/>
        <v>0</v>
      </c>
      <c r="P182">
        <f t="shared" si="107"/>
        <v>0</v>
      </c>
      <c r="Q182">
        <f t="shared" si="107"/>
        <v>0</v>
      </c>
      <c r="R182">
        <f t="shared" si="107"/>
        <v>0</v>
      </c>
      <c r="S182">
        <f t="shared" si="107"/>
        <v>0</v>
      </c>
      <c r="T182">
        <f t="shared" si="107"/>
        <v>0</v>
      </c>
      <c r="U182">
        <f t="shared" si="107"/>
        <v>0</v>
      </c>
      <c r="V182">
        <f t="shared" si="107"/>
        <v>0</v>
      </c>
      <c r="W182">
        <f t="shared" si="107"/>
        <v>0</v>
      </c>
      <c r="X182">
        <f t="shared" si="107"/>
        <v>0</v>
      </c>
      <c r="Y182">
        <f t="shared" si="107"/>
        <v>0</v>
      </c>
      <c r="Z182">
        <f t="shared" si="107"/>
        <v>0</v>
      </c>
      <c r="AA182">
        <f t="shared" si="107"/>
        <v>0</v>
      </c>
      <c r="AB182">
        <f t="shared" si="107"/>
        <v>0</v>
      </c>
      <c r="AC182">
        <f t="shared" si="107"/>
        <v>0</v>
      </c>
      <c r="AD182">
        <f t="shared" si="107"/>
        <v>0</v>
      </c>
      <c r="AE182">
        <f t="shared" si="107"/>
        <v>0</v>
      </c>
      <c r="AF182">
        <f t="shared" si="107"/>
        <v>0</v>
      </c>
      <c r="AG182">
        <f t="shared" si="107"/>
        <v>0</v>
      </c>
      <c r="AH182">
        <f t="shared" si="107"/>
        <v>0</v>
      </c>
      <c r="AI182">
        <f t="shared" si="107"/>
        <v>0</v>
      </c>
      <c r="AJ182">
        <f t="shared" si="107"/>
        <v>0</v>
      </c>
      <c r="AK182">
        <f t="shared" si="107"/>
        <v>0</v>
      </c>
      <c r="AL182">
        <f t="shared" si="107"/>
        <v>0</v>
      </c>
      <c r="AM182">
        <f t="shared" si="107"/>
        <v>0</v>
      </c>
      <c r="AN182">
        <f t="shared" si="107"/>
        <v>0</v>
      </c>
      <c r="AO182">
        <f t="shared" si="107"/>
        <v>0</v>
      </c>
      <c r="AP182">
        <f t="shared" si="107"/>
        <v>0</v>
      </c>
      <c r="AQ182">
        <f t="shared" si="107"/>
        <v>0</v>
      </c>
      <c r="AR182">
        <f t="shared" si="57"/>
        <v>0</v>
      </c>
      <c r="AT182">
        <f t="shared" si="58"/>
        <v>0</v>
      </c>
      <c r="AU182">
        <f t="shared" si="59"/>
        <v>0</v>
      </c>
      <c r="AV182">
        <f t="shared" si="60"/>
        <v>0</v>
      </c>
      <c r="AW182">
        <f t="shared" si="61"/>
        <v>0</v>
      </c>
      <c r="AX182">
        <f t="shared" si="62"/>
        <v>0</v>
      </c>
      <c r="AY182">
        <f t="shared" si="63"/>
        <v>0</v>
      </c>
      <c r="AZ182">
        <f t="shared" si="64"/>
        <v>0</v>
      </c>
      <c r="BA182">
        <f t="shared" si="65"/>
        <v>0</v>
      </c>
      <c r="BB182">
        <f t="shared" si="66"/>
        <v>0</v>
      </c>
      <c r="BC182">
        <f t="shared" si="67"/>
        <v>0</v>
      </c>
      <c r="BD182">
        <f t="shared" si="68"/>
        <v>0</v>
      </c>
      <c r="BE182">
        <f t="shared" si="69"/>
        <v>0</v>
      </c>
      <c r="BF182">
        <f t="shared" si="70"/>
        <v>0</v>
      </c>
      <c r="BG182">
        <f t="shared" si="71"/>
        <v>0</v>
      </c>
      <c r="BH182">
        <f t="shared" si="72"/>
        <v>0</v>
      </c>
      <c r="BI182">
        <f t="shared" si="73"/>
        <v>0</v>
      </c>
      <c r="BJ182">
        <f t="shared" si="74"/>
        <v>0</v>
      </c>
      <c r="BK182">
        <f t="shared" si="75"/>
        <v>0</v>
      </c>
      <c r="BL182">
        <f t="shared" si="76"/>
        <v>0</v>
      </c>
      <c r="BM182">
        <f t="shared" si="77"/>
        <v>0</v>
      </c>
      <c r="BN182">
        <f t="shared" si="78"/>
        <v>0</v>
      </c>
      <c r="BO182">
        <f t="shared" si="79"/>
        <v>0</v>
      </c>
      <c r="BP182">
        <f t="shared" si="80"/>
        <v>0</v>
      </c>
      <c r="BQ182">
        <f t="shared" si="81"/>
        <v>0</v>
      </c>
      <c r="BR182">
        <f t="shared" si="82"/>
        <v>0</v>
      </c>
      <c r="BS182">
        <f t="shared" si="83"/>
        <v>0</v>
      </c>
      <c r="BT182">
        <f t="shared" si="84"/>
        <v>0</v>
      </c>
      <c r="BU182">
        <f t="shared" si="85"/>
        <v>0</v>
      </c>
      <c r="BV182">
        <f t="shared" si="86"/>
        <v>0</v>
      </c>
      <c r="BW182">
        <f t="shared" si="87"/>
        <v>0</v>
      </c>
      <c r="BX182">
        <f t="shared" si="88"/>
        <v>0</v>
      </c>
      <c r="BY182">
        <f t="shared" si="89"/>
        <v>0</v>
      </c>
      <c r="BZ182">
        <f t="shared" si="90"/>
        <v>0</v>
      </c>
      <c r="CA182">
        <f t="shared" si="91"/>
        <v>0</v>
      </c>
      <c r="CB182">
        <f t="shared" si="92"/>
        <v>0</v>
      </c>
      <c r="CC182">
        <f t="shared" si="93"/>
        <v>0</v>
      </c>
      <c r="CD182">
        <f t="shared" si="94"/>
        <v>0</v>
      </c>
      <c r="CE182">
        <f t="shared" si="95"/>
        <v>0</v>
      </c>
      <c r="CF182">
        <f t="shared" si="96"/>
        <v>0</v>
      </c>
      <c r="CG182">
        <f t="shared" si="97"/>
        <v>0</v>
      </c>
      <c r="CH182">
        <f t="shared" si="98"/>
        <v>0</v>
      </c>
      <c r="CI182">
        <f t="shared" si="99"/>
        <v>0</v>
      </c>
      <c r="CJ182">
        <f t="shared" si="100"/>
        <v>0</v>
      </c>
    </row>
    <row r="183" spans="2:88">
      <c r="B183">
        <f t="shared" si="101"/>
        <v>8</v>
      </c>
      <c r="C183">
        <f t="shared" ref="C183:AQ183" si="108">MIN(C125+C$115,0)</f>
        <v>0</v>
      </c>
      <c r="D183">
        <f t="shared" si="108"/>
        <v>0</v>
      </c>
      <c r="E183">
        <f t="shared" si="108"/>
        <v>0</v>
      </c>
      <c r="F183">
        <f t="shared" si="108"/>
        <v>0</v>
      </c>
      <c r="G183">
        <f t="shared" si="108"/>
        <v>0</v>
      </c>
      <c r="H183">
        <f t="shared" si="108"/>
        <v>0</v>
      </c>
      <c r="I183">
        <f t="shared" si="108"/>
        <v>0</v>
      </c>
      <c r="J183">
        <f t="shared" si="108"/>
        <v>0</v>
      </c>
      <c r="K183">
        <f t="shared" si="108"/>
        <v>0</v>
      </c>
      <c r="L183">
        <f t="shared" si="108"/>
        <v>0</v>
      </c>
      <c r="M183">
        <f t="shared" si="108"/>
        <v>0</v>
      </c>
      <c r="N183">
        <f t="shared" si="108"/>
        <v>0</v>
      </c>
      <c r="O183">
        <f t="shared" si="108"/>
        <v>0</v>
      </c>
      <c r="P183">
        <f t="shared" si="108"/>
        <v>0</v>
      </c>
      <c r="Q183">
        <f t="shared" si="108"/>
        <v>0</v>
      </c>
      <c r="R183">
        <f t="shared" si="108"/>
        <v>0</v>
      </c>
      <c r="S183">
        <f t="shared" si="108"/>
        <v>0</v>
      </c>
      <c r="T183">
        <f t="shared" si="108"/>
        <v>0</v>
      </c>
      <c r="U183">
        <f t="shared" si="108"/>
        <v>0</v>
      </c>
      <c r="V183">
        <f t="shared" si="108"/>
        <v>0</v>
      </c>
      <c r="W183">
        <f t="shared" si="108"/>
        <v>0</v>
      </c>
      <c r="X183">
        <f t="shared" si="108"/>
        <v>0</v>
      </c>
      <c r="Y183">
        <f t="shared" si="108"/>
        <v>0</v>
      </c>
      <c r="Z183">
        <f t="shared" si="108"/>
        <v>0</v>
      </c>
      <c r="AA183">
        <f t="shared" si="108"/>
        <v>0</v>
      </c>
      <c r="AB183">
        <f t="shared" si="108"/>
        <v>0</v>
      </c>
      <c r="AC183">
        <f t="shared" si="108"/>
        <v>0</v>
      </c>
      <c r="AD183">
        <f t="shared" si="108"/>
        <v>0</v>
      </c>
      <c r="AE183">
        <f t="shared" si="108"/>
        <v>0</v>
      </c>
      <c r="AF183">
        <f t="shared" si="108"/>
        <v>0</v>
      </c>
      <c r="AG183">
        <f t="shared" si="108"/>
        <v>0</v>
      </c>
      <c r="AH183">
        <f t="shared" si="108"/>
        <v>0</v>
      </c>
      <c r="AI183">
        <f t="shared" si="108"/>
        <v>0</v>
      </c>
      <c r="AJ183">
        <f t="shared" si="108"/>
        <v>0</v>
      </c>
      <c r="AK183">
        <f t="shared" si="108"/>
        <v>0</v>
      </c>
      <c r="AL183">
        <f t="shared" si="108"/>
        <v>0</v>
      </c>
      <c r="AM183">
        <f t="shared" si="108"/>
        <v>0</v>
      </c>
      <c r="AN183">
        <f t="shared" si="108"/>
        <v>0</v>
      </c>
      <c r="AO183">
        <f t="shared" si="108"/>
        <v>0</v>
      </c>
      <c r="AP183">
        <f t="shared" si="108"/>
        <v>0</v>
      </c>
      <c r="AQ183">
        <f t="shared" si="108"/>
        <v>0</v>
      </c>
      <c r="AR183">
        <f t="shared" si="57"/>
        <v>0</v>
      </c>
      <c r="AT183">
        <f t="shared" si="58"/>
        <v>0</v>
      </c>
      <c r="AU183">
        <f t="shared" si="59"/>
        <v>0</v>
      </c>
      <c r="AV183">
        <f t="shared" si="60"/>
        <v>0</v>
      </c>
      <c r="AW183">
        <f t="shared" si="61"/>
        <v>0</v>
      </c>
      <c r="AX183">
        <f t="shared" si="62"/>
        <v>0</v>
      </c>
      <c r="AY183">
        <f t="shared" si="63"/>
        <v>0</v>
      </c>
      <c r="AZ183">
        <f t="shared" si="64"/>
        <v>0</v>
      </c>
      <c r="BA183">
        <f t="shared" si="65"/>
        <v>0</v>
      </c>
      <c r="BB183">
        <f t="shared" si="66"/>
        <v>0</v>
      </c>
      <c r="BC183">
        <f t="shared" si="67"/>
        <v>0</v>
      </c>
      <c r="BD183">
        <f t="shared" si="68"/>
        <v>0</v>
      </c>
      <c r="BE183">
        <f t="shared" si="69"/>
        <v>0</v>
      </c>
      <c r="BF183">
        <f t="shared" si="70"/>
        <v>0</v>
      </c>
      <c r="BG183">
        <f t="shared" si="71"/>
        <v>0</v>
      </c>
      <c r="BH183">
        <f t="shared" si="72"/>
        <v>0</v>
      </c>
      <c r="BI183">
        <f t="shared" si="73"/>
        <v>0</v>
      </c>
      <c r="BJ183">
        <f t="shared" si="74"/>
        <v>0</v>
      </c>
      <c r="BK183">
        <f t="shared" si="75"/>
        <v>0</v>
      </c>
      <c r="BL183">
        <f t="shared" si="76"/>
        <v>0</v>
      </c>
      <c r="BM183">
        <f t="shared" si="77"/>
        <v>0</v>
      </c>
      <c r="BN183">
        <f t="shared" si="78"/>
        <v>0</v>
      </c>
      <c r="BO183">
        <f t="shared" si="79"/>
        <v>0</v>
      </c>
      <c r="BP183">
        <f t="shared" si="80"/>
        <v>0</v>
      </c>
      <c r="BQ183">
        <f t="shared" si="81"/>
        <v>0</v>
      </c>
      <c r="BR183">
        <f t="shared" si="82"/>
        <v>0</v>
      </c>
      <c r="BS183">
        <f t="shared" si="83"/>
        <v>0</v>
      </c>
      <c r="BT183">
        <f t="shared" si="84"/>
        <v>0</v>
      </c>
      <c r="BU183">
        <f t="shared" si="85"/>
        <v>0</v>
      </c>
      <c r="BV183">
        <f t="shared" si="86"/>
        <v>0</v>
      </c>
      <c r="BW183">
        <f t="shared" si="87"/>
        <v>0</v>
      </c>
      <c r="BX183">
        <f t="shared" si="88"/>
        <v>0</v>
      </c>
      <c r="BY183">
        <f t="shared" si="89"/>
        <v>0</v>
      </c>
      <c r="BZ183">
        <f t="shared" si="90"/>
        <v>0</v>
      </c>
      <c r="CA183">
        <f t="shared" si="91"/>
        <v>0</v>
      </c>
      <c r="CB183">
        <f t="shared" si="92"/>
        <v>0</v>
      </c>
      <c r="CC183">
        <f t="shared" si="93"/>
        <v>0</v>
      </c>
      <c r="CD183">
        <f t="shared" si="94"/>
        <v>0</v>
      </c>
      <c r="CE183">
        <f t="shared" si="95"/>
        <v>0</v>
      </c>
      <c r="CF183">
        <f t="shared" si="96"/>
        <v>0</v>
      </c>
      <c r="CG183">
        <f t="shared" si="97"/>
        <v>0</v>
      </c>
      <c r="CH183">
        <f t="shared" si="98"/>
        <v>0</v>
      </c>
      <c r="CI183">
        <f t="shared" si="99"/>
        <v>0</v>
      </c>
      <c r="CJ183">
        <f t="shared" si="100"/>
        <v>0</v>
      </c>
    </row>
    <row r="184" spans="2:88">
      <c r="B184">
        <f t="shared" si="101"/>
        <v>9</v>
      </c>
      <c r="C184">
        <f t="shared" ref="C184:AQ184" si="109">MIN(C126+C$115,0)</f>
        <v>0</v>
      </c>
      <c r="D184">
        <f t="shared" si="109"/>
        <v>0</v>
      </c>
      <c r="E184">
        <f t="shared" si="109"/>
        <v>0</v>
      </c>
      <c r="F184">
        <f t="shared" si="109"/>
        <v>0</v>
      </c>
      <c r="G184">
        <f t="shared" si="109"/>
        <v>0</v>
      </c>
      <c r="H184">
        <f t="shared" si="109"/>
        <v>0</v>
      </c>
      <c r="I184">
        <f t="shared" si="109"/>
        <v>0</v>
      </c>
      <c r="J184">
        <f t="shared" si="109"/>
        <v>0</v>
      </c>
      <c r="K184">
        <f t="shared" si="109"/>
        <v>0</v>
      </c>
      <c r="L184">
        <f t="shared" si="109"/>
        <v>0</v>
      </c>
      <c r="M184">
        <f t="shared" si="109"/>
        <v>0</v>
      </c>
      <c r="N184">
        <f t="shared" si="109"/>
        <v>0</v>
      </c>
      <c r="O184">
        <f t="shared" si="109"/>
        <v>0</v>
      </c>
      <c r="P184">
        <f t="shared" si="109"/>
        <v>0</v>
      </c>
      <c r="Q184">
        <f t="shared" si="109"/>
        <v>0</v>
      </c>
      <c r="R184">
        <f t="shared" si="109"/>
        <v>0</v>
      </c>
      <c r="S184">
        <f t="shared" si="109"/>
        <v>0</v>
      </c>
      <c r="T184">
        <f t="shared" si="109"/>
        <v>0</v>
      </c>
      <c r="U184">
        <f t="shared" si="109"/>
        <v>0</v>
      </c>
      <c r="V184">
        <f t="shared" si="109"/>
        <v>0</v>
      </c>
      <c r="W184">
        <f t="shared" si="109"/>
        <v>0</v>
      </c>
      <c r="X184">
        <f t="shared" si="109"/>
        <v>0</v>
      </c>
      <c r="Y184">
        <f t="shared" si="109"/>
        <v>0</v>
      </c>
      <c r="Z184">
        <f t="shared" si="109"/>
        <v>0</v>
      </c>
      <c r="AA184">
        <f t="shared" si="109"/>
        <v>0</v>
      </c>
      <c r="AB184">
        <f t="shared" si="109"/>
        <v>0</v>
      </c>
      <c r="AC184">
        <f t="shared" si="109"/>
        <v>0</v>
      </c>
      <c r="AD184">
        <f t="shared" si="109"/>
        <v>0</v>
      </c>
      <c r="AE184">
        <f t="shared" si="109"/>
        <v>0</v>
      </c>
      <c r="AF184">
        <f t="shared" si="109"/>
        <v>0</v>
      </c>
      <c r="AG184">
        <f t="shared" si="109"/>
        <v>0</v>
      </c>
      <c r="AH184">
        <f t="shared" si="109"/>
        <v>0</v>
      </c>
      <c r="AI184">
        <f t="shared" si="109"/>
        <v>0</v>
      </c>
      <c r="AJ184">
        <f t="shared" si="109"/>
        <v>0</v>
      </c>
      <c r="AK184">
        <f t="shared" si="109"/>
        <v>0</v>
      </c>
      <c r="AL184">
        <f t="shared" si="109"/>
        <v>0</v>
      </c>
      <c r="AM184">
        <f t="shared" si="109"/>
        <v>0</v>
      </c>
      <c r="AN184">
        <f t="shared" si="109"/>
        <v>0</v>
      </c>
      <c r="AO184">
        <f t="shared" si="109"/>
        <v>0</v>
      </c>
      <c r="AP184">
        <f t="shared" si="109"/>
        <v>0</v>
      </c>
      <c r="AQ184">
        <f t="shared" si="109"/>
        <v>0</v>
      </c>
      <c r="AR184">
        <f t="shared" si="57"/>
        <v>0</v>
      </c>
      <c r="AT184">
        <f t="shared" si="58"/>
        <v>0</v>
      </c>
      <c r="AU184">
        <f t="shared" si="59"/>
        <v>0</v>
      </c>
      <c r="AV184">
        <f t="shared" si="60"/>
        <v>0</v>
      </c>
      <c r="AW184">
        <f t="shared" si="61"/>
        <v>0</v>
      </c>
      <c r="AX184">
        <f t="shared" si="62"/>
        <v>0</v>
      </c>
      <c r="AY184">
        <f t="shared" si="63"/>
        <v>0</v>
      </c>
      <c r="AZ184">
        <f t="shared" si="64"/>
        <v>0</v>
      </c>
      <c r="BA184">
        <f t="shared" si="65"/>
        <v>0</v>
      </c>
      <c r="BB184">
        <f t="shared" si="66"/>
        <v>0</v>
      </c>
      <c r="BC184">
        <f t="shared" si="67"/>
        <v>0</v>
      </c>
      <c r="BD184">
        <f t="shared" si="68"/>
        <v>0</v>
      </c>
      <c r="BE184">
        <f t="shared" si="69"/>
        <v>0</v>
      </c>
      <c r="BF184">
        <f t="shared" si="70"/>
        <v>0</v>
      </c>
      <c r="BG184">
        <f t="shared" si="71"/>
        <v>0</v>
      </c>
      <c r="BH184">
        <f t="shared" si="72"/>
        <v>0</v>
      </c>
      <c r="BI184">
        <f t="shared" si="73"/>
        <v>0</v>
      </c>
      <c r="BJ184">
        <f t="shared" si="74"/>
        <v>0</v>
      </c>
      <c r="BK184">
        <f t="shared" si="75"/>
        <v>0</v>
      </c>
      <c r="BL184">
        <f t="shared" si="76"/>
        <v>0</v>
      </c>
      <c r="BM184">
        <f t="shared" si="77"/>
        <v>0</v>
      </c>
      <c r="BN184">
        <f t="shared" si="78"/>
        <v>0</v>
      </c>
      <c r="BO184">
        <f t="shared" si="79"/>
        <v>0</v>
      </c>
      <c r="BP184">
        <f t="shared" si="80"/>
        <v>0</v>
      </c>
      <c r="BQ184">
        <f t="shared" si="81"/>
        <v>0</v>
      </c>
      <c r="BR184">
        <f t="shared" si="82"/>
        <v>0</v>
      </c>
      <c r="BS184">
        <f t="shared" si="83"/>
        <v>0</v>
      </c>
      <c r="BT184">
        <f t="shared" si="84"/>
        <v>0</v>
      </c>
      <c r="BU184">
        <f t="shared" si="85"/>
        <v>0</v>
      </c>
      <c r="BV184">
        <f t="shared" si="86"/>
        <v>0</v>
      </c>
      <c r="BW184">
        <f t="shared" si="87"/>
        <v>0</v>
      </c>
      <c r="BX184">
        <f t="shared" si="88"/>
        <v>0</v>
      </c>
      <c r="BY184">
        <f t="shared" si="89"/>
        <v>0</v>
      </c>
      <c r="BZ184">
        <f t="shared" si="90"/>
        <v>0</v>
      </c>
      <c r="CA184">
        <f t="shared" si="91"/>
        <v>0</v>
      </c>
      <c r="CB184">
        <f t="shared" si="92"/>
        <v>0</v>
      </c>
      <c r="CC184">
        <f t="shared" si="93"/>
        <v>0</v>
      </c>
      <c r="CD184">
        <f t="shared" si="94"/>
        <v>0</v>
      </c>
      <c r="CE184">
        <f t="shared" si="95"/>
        <v>0</v>
      </c>
      <c r="CF184">
        <f t="shared" si="96"/>
        <v>0</v>
      </c>
      <c r="CG184">
        <f t="shared" si="97"/>
        <v>0</v>
      </c>
      <c r="CH184">
        <f t="shared" si="98"/>
        <v>0</v>
      </c>
      <c r="CI184">
        <f t="shared" si="99"/>
        <v>0</v>
      </c>
      <c r="CJ184">
        <f t="shared" si="100"/>
        <v>0</v>
      </c>
    </row>
    <row r="185" spans="2:88">
      <c r="B185">
        <f t="shared" si="101"/>
        <v>10</v>
      </c>
      <c r="C185">
        <f t="shared" ref="C185:AQ185" si="110">MIN(C127+C$115,0)</f>
        <v>0</v>
      </c>
      <c r="D185">
        <f t="shared" si="110"/>
        <v>0</v>
      </c>
      <c r="E185">
        <f t="shared" si="110"/>
        <v>0</v>
      </c>
      <c r="F185">
        <f t="shared" si="110"/>
        <v>0</v>
      </c>
      <c r="G185">
        <f t="shared" si="110"/>
        <v>0</v>
      </c>
      <c r="H185">
        <f t="shared" si="110"/>
        <v>0</v>
      </c>
      <c r="I185">
        <f t="shared" si="110"/>
        <v>0</v>
      </c>
      <c r="J185">
        <f t="shared" si="110"/>
        <v>0</v>
      </c>
      <c r="K185">
        <f t="shared" si="110"/>
        <v>0</v>
      </c>
      <c r="L185">
        <f t="shared" si="110"/>
        <v>0</v>
      </c>
      <c r="M185">
        <f t="shared" si="110"/>
        <v>0</v>
      </c>
      <c r="N185">
        <f t="shared" si="110"/>
        <v>0</v>
      </c>
      <c r="O185">
        <f t="shared" si="110"/>
        <v>0</v>
      </c>
      <c r="P185">
        <f t="shared" si="110"/>
        <v>0</v>
      </c>
      <c r="Q185">
        <f t="shared" si="110"/>
        <v>0</v>
      </c>
      <c r="R185">
        <f t="shared" si="110"/>
        <v>0</v>
      </c>
      <c r="S185">
        <f t="shared" si="110"/>
        <v>0</v>
      </c>
      <c r="T185">
        <f t="shared" si="110"/>
        <v>0</v>
      </c>
      <c r="U185">
        <f t="shared" si="110"/>
        <v>0</v>
      </c>
      <c r="V185">
        <f t="shared" si="110"/>
        <v>0</v>
      </c>
      <c r="W185">
        <f t="shared" si="110"/>
        <v>0</v>
      </c>
      <c r="X185">
        <f t="shared" si="110"/>
        <v>0</v>
      </c>
      <c r="Y185">
        <f t="shared" si="110"/>
        <v>0</v>
      </c>
      <c r="Z185">
        <f t="shared" si="110"/>
        <v>0</v>
      </c>
      <c r="AA185">
        <f t="shared" si="110"/>
        <v>0</v>
      </c>
      <c r="AB185">
        <f t="shared" si="110"/>
        <v>0</v>
      </c>
      <c r="AC185">
        <f t="shared" si="110"/>
        <v>0</v>
      </c>
      <c r="AD185">
        <f t="shared" si="110"/>
        <v>0</v>
      </c>
      <c r="AE185">
        <f t="shared" si="110"/>
        <v>0</v>
      </c>
      <c r="AF185">
        <f t="shared" si="110"/>
        <v>0</v>
      </c>
      <c r="AG185">
        <f t="shared" si="110"/>
        <v>0</v>
      </c>
      <c r="AH185">
        <f t="shared" si="110"/>
        <v>0</v>
      </c>
      <c r="AI185">
        <f t="shared" si="110"/>
        <v>0</v>
      </c>
      <c r="AJ185">
        <f t="shared" si="110"/>
        <v>0</v>
      </c>
      <c r="AK185">
        <f t="shared" si="110"/>
        <v>0</v>
      </c>
      <c r="AL185">
        <f t="shared" si="110"/>
        <v>0</v>
      </c>
      <c r="AM185">
        <f t="shared" si="110"/>
        <v>0</v>
      </c>
      <c r="AN185">
        <f t="shared" si="110"/>
        <v>0</v>
      </c>
      <c r="AO185">
        <f t="shared" si="110"/>
        <v>0</v>
      </c>
      <c r="AP185">
        <f t="shared" si="110"/>
        <v>0</v>
      </c>
      <c r="AQ185">
        <f t="shared" si="110"/>
        <v>0</v>
      </c>
      <c r="AR185">
        <f t="shared" si="57"/>
        <v>0</v>
      </c>
      <c r="AT185">
        <f t="shared" si="58"/>
        <v>0</v>
      </c>
      <c r="AU185">
        <f t="shared" si="59"/>
        <v>0</v>
      </c>
      <c r="AV185">
        <f t="shared" si="60"/>
        <v>0</v>
      </c>
      <c r="AW185">
        <f t="shared" si="61"/>
        <v>0</v>
      </c>
      <c r="AX185">
        <f t="shared" si="62"/>
        <v>0</v>
      </c>
      <c r="AY185">
        <f t="shared" si="63"/>
        <v>0</v>
      </c>
      <c r="AZ185">
        <f t="shared" si="64"/>
        <v>0</v>
      </c>
      <c r="BA185">
        <f t="shared" si="65"/>
        <v>0</v>
      </c>
      <c r="BB185">
        <f t="shared" si="66"/>
        <v>0</v>
      </c>
      <c r="BC185">
        <f t="shared" si="67"/>
        <v>0</v>
      </c>
      <c r="BD185">
        <f t="shared" si="68"/>
        <v>0</v>
      </c>
      <c r="BE185">
        <f t="shared" si="69"/>
        <v>0</v>
      </c>
      <c r="BF185">
        <f t="shared" si="70"/>
        <v>0</v>
      </c>
      <c r="BG185">
        <f t="shared" si="71"/>
        <v>0</v>
      </c>
      <c r="BH185">
        <f t="shared" si="72"/>
        <v>0</v>
      </c>
      <c r="BI185">
        <f t="shared" si="73"/>
        <v>0</v>
      </c>
      <c r="BJ185">
        <f t="shared" si="74"/>
        <v>0</v>
      </c>
      <c r="BK185">
        <f t="shared" si="75"/>
        <v>0</v>
      </c>
      <c r="BL185">
        <f t="shared" si="76"/>
        <v>0</v>
      </c>
      <c r="BM185">
        <f t="shared" si="77"/>
        <v>0</v>
      </c>
      <c r="BN185">
        <f t="shared" si="78"/>
        <v>0</v>
      </c>
      <c r="BO185">
        <f t="shared" si="79"/>
        <v>0</v>
      </c>
      <c r="BP185">
        <f t="shared" si="80"/>
        <v>0</v>
      </c>
      <c r="BQ185">
        <f t="shared" si="81"/>
        <v>0</v>
      </c>
      <c r="BR185">
        <f t="shared" si="82"/>
        <v>0</v>
      </c>
      <c r="BS185">
        <f t="shared" si="83"/>
        <v>0</v>
      </c>
      <c r="BT185">
        <f t="shared" si="84"/>
        <v>0</v>
      </c>
      <c r="BU185">
        <f t="shared" si="85"/>
        <v>0</v>
      </c>
      <c r="BV185">
        <f t="shared" si="86"/>
        <v>0</v>
      </c>
      <c r="BW185">
        <f t="shared" si="87"/>
        <v>0</v>
      </c>
      <c r="BX185">
        <f t="shared" si="88"/>
        <v>0</v>
      </c>
      <c r="BY185">
        <f t="shared" si="89"/>
        <v>0</v>
      </c>
      <c r="BZ185">
        <f t="shared" si="90"/>
        <v>0</v>
      </c>
      <c r="CA185">
        <f t="shared" si="91"/>
        <v>0</v>
      </c>
      <c r="CB185">
        <f t="shared" si="92"/>
        <v>0</v>
      </c>
      <c r="CC185">
        <f t="shared" si="93"/>
        <v>0</v>
      </c>
      <c r="CD185">
        <f t="shared" si="94"/>
        <v>0</v>
      </c>
      <c r="CE185">
        <f t="shared" si="95"/>
        <v>0</v>
      </c>
      <c r="CF185">
        <f t="shared" si="96"/>
        <v>0</v>
      </c>
      <c r="CG185">
        <f t="shared" si="97"/>
        <v>0</v>
      </c>
      <c r="CH185">
        <f t="shared" si="98"/>
        <v>0</v>
      </c>
      <c r="CI185">
        <f t="shared" si="99"/>
        <v>0</v>
      </c>
      <c r="CJ185">
        <f t="shared" si="100"/>
        <v>0</v>
      </c>
    </row>
    <row r="186" spans="2:88">
      <c r="B186">
        <f t="shared" si="101"/>
        <v>11</v>
      </c>
      <c r="C186">
        <f t="shared" ref="C186:AQ186" si="111">MIN(C128+C$115,0)</f>
        <v>0</v>
      </c>
      <c r="D186">
        <f t="shared" si="111"/>
        <v>0</v>
      </c>
      <c r="E186">
        <f t="shared" si="111"/>
        <v>0</v>
      </c>
      <c r="F186">
        <f t="shared" si="111"/>
        <v>0</v>
      </c>
      <c r="G186">
        <f t="shared" si="111"/>
        <v>0</v>
      </c>
      <c r="H186">
        <f t="shared" si="111"/>
        <v>0</v>
      </c>
      <c r="I186">
        <f t="shared" si="111"/>
        <v>0</v>
      </c>
      <c r="J186">
        <f t="shared" si="111"/>
        <v>0</v>
      </c>
      <c r="K186">
        <f t="shared" si="111"/>
        <v>0</v>
      </c>
      <c r="L186">
        <f t="shared" si="111"/>
        <v>0</v>
      </c>
      <c r="M186">
        <f t="shared" si="111"/>
        <v>0</v>
      </c>
      <c r="N186">
        <f t="shared" si="111"/>
        <v>0</v>
      </c>
      <c r="O186">
        <f t="shared" si="111"/>
        <v>0</v>
      </c>
      <c r="P186">
        <f t="shared" si="111"/>
        <v>0</v>
      </c>
      <c r="Q186">
        <f t="shared" si="111"/>
        <v>0</v>
      </c>
      <c r="R186">
        <f t="shared" si="111"/>
        <v>0</v>
      </c>
      <c r="S186">
        <f t="shared" si="111"/>
        <v>0</v>
      </c>
      <c r="T186">
        <f t="shared" si="111"/>
        <v>0</v>
      </c>
      <c r="U186">
        <f t="shared" si="111"/>
        <v>0</v>
      </c>
      <c r="V186">
        <f t="shared" si="111"/>
        <v>0</v>
      </c>
      <c r="W186">
        <f t="shared" si="111"/>
        <v>0</v>
      </c>
      <c r="X186">
        <f t="shared" si="111"/>
        <v>0</v>
      </c>
      <c r="Y186">
        <f t="shared" si="111"/>
        <v>0</v>
      </c>
      <c r="Z186">
        <f t="shared" si="111"/>
        <v>0</v>
      </c>
      <c r="AA186">
        <f t="shared" si="111"/>
        <v>0</v>
      </c>
      <c r="AB186">
        <f t="shared" si="111"/>
        <v>0</v>
      </c>
      <c r="AC186">
        <f t="shared" si="111"/>
        <v>0</v>
      </c>
      <c r="AD186">
        <f t="shared" si="111"/>
        <v>0</v>
      </c>
      <c r="AE186">
        <f t="shared" si="111"/>
        <v>0</v>
      </c>
      <c r="AF186">
        <f t="shared" si="111"/>
        <v>0</v>
      </c>
      <c r="AG186">
        <f t="shared" si="111"/>
        <v>0</v>
      </c>
      <c r="AH186">
        <f t="shared" si="111"/>
        <v>0</v>
      </c>
      <c r="AI186">
        <f t="shared" si="111"/>
        <v>0</v>
      </c>
      <c r="AJ186">
        <f t="shared" si="111"/>
        <v>0</v>
      </c>
      <c r="AK186">
        <f t="shared" si="111"/>
        <v>0</v>
      </c>
      <c r="AL186">
        <f t="shared" si="111"/>
        <v>0</v>
      </c>
      <c r="AM186">
        <f t="shared" si="111"/>
        <v>0</v>
      </c>
      <c r="AN186">
        <f t="shared" si="111"/>
        <v>0</v>
      </c>
      <c r="AO186">
        <f t="shared" si="111"/>
        <v>0</v>
      </c>
      <c r="AP186">
        <f t="shared" si="111"/>
        <v>0</v>
      </c>
      <c r="AQ186">
        <f t="shared" si="111"/>
        <v>0</v>
      </c>
      <c r="AR186">
        <f t="shared" si="57"/>
        <v>0</v>
      </c>
      <c r="AT186">
        <f t="shared" si="58"/>
        <v>0</v>
      </c>
      <c r="AU186">
        <f t="shared" si="59"/>
        <v>0</v>
      </c>
      <c r="AV186">
        <f t="shared" si="60"/>
        <v>0</v>
      </c>
      <c r="AW186">
        <f t="shared" si="61"/>
        <v>0</v>
      </c>
      <c r="AX186">
        <f t="shared" si="62"/>
        <v>0</v>
      </c>
      <c r="AY186">
        <f t="shared" si="63"/>
        <v>0</v>
      </c>
      <c r="AZ186">
        <f t="shared" si="64"/>
        <v>0</v>
      </c>
      <c r="BA186">
        <f t="shared" si="65"/>
        <v>0</v>
      </c>
      <c r="BB186">
        <f t="shared" si="66"/>
        <v>0</v>
      </c>
      <c r="BC186">
        <f t="shared" si="67"/>
        <v>0</v>
      </c>
      <c r="BD186">
        <f t="shared" si="68"/>
        <v>0</v>
      </c>
      <c r="BE186">
        <f t="shared" si="69"/>
        <v>0</v>
      </c>
      <c r="BF186">
        <f t="shared" si="70"/>
        <v>0</v>
      </c>
      <c r="BG186">
        <f t="shared" si="71"/>
        <v>0</v>
      </c>
      <c r="BH186">
        <f t="shared" si="72"/>
        <v>0</v>
      </c>
      <c r="BI186">
        <f t="shared" si="73"/>
        <v>0</v>
      </c>
      <c r="BJ186">
        <f t="shared" si="74"/>
        <v>0</v>
      </c>
      <c r="BK186">
        <f t="shared" si="75"/>
        <v>0</v>
      </c>
      <c r="BL186">
        <f t="shared" si="76"/>
        <v>0</v>
      </c>
      <c r="BM186">
        <f t="shared" si="77"/>
        <v>0</v>
      </c>
      <c r="BN186">
        <f t="shared" si="78"/>
        <v>0</v>
      </c>
      <c r="BO186">
        <f t="shared" si="79"/>
        <v>0</v>
      </c>
      <c r="BP186">
        <f t="shared" si="80"/>
        <v>0</v>
      </c>
      <c r="BQ186">
        <f t="shared" si="81"/>
        <v>0</v>
      </c>
      <c r="BR186">
        <f t="shared" si="82"/>
        <v>0</v>
      </c>
      <c r="BS186">
        <f t="shared" si="83"/>
        <v>0</v>
      </c>
      <c r="BT186">
        <f t="shared" si="84"/>
        <v>0</v>
      </c>
      <c r="BU186">
        <f t="shared" si="85"/>
        <v>0</v>
      </c>
      <c r="BV186">
        <f t="shared" si="86"/>
        <v>0</v>
      </c>
      <c r="BW186">
        <f t="shared" si="87"/>
        <v>0</v>
      </c>
      <c r="BX186">
        <f t="shared" si="88"/>
        <v>0</v>
      </c>
      <c r="BY186">
        <f t="shared" si="89"/>
        <v>0</v>
      </c>
      <c r="BZ186">
        <f t="shared" si="90"/>
        <v>0</v>
      </c>
      <c r="CA186">
        <f t="shared" si="91"/>
        <v>0</v>
      </c>
      <c r="CB186">
        <f t="shared" si="92"/>
        <v>0</v>
      </c>
      <c r="CC186">
        <f t="shared" si="93"/>
        <v>0</v>
      </c>
      <c r="CD186">
        <f t="shared" si="94"/>
        <v>0</v>
      </c>
      <c r="CE186">
        <f t="shared" si="95"/>
        <v>0</v>
      </c>
      <c r="CF186">
        <f t="shared" si="96"/>
        <v>0</v>
      </c>
      <c r="CG186">
        <f t="shared" si="97"/>
        <v>0</v>
      </c>
      <c r="CH186">
        <f t="shared" si="98"/>
        <v>0</v>
      </c>
      <c r="CI186">
        <f t="shared" si="99"/>
        <v>0</v>
      </c>
      <c r="CJ186">
        <f t="shared" si="100"/>
        <v>0</v>
      </c>
    </row>
    <row r="187" spans="2:88">
      <c r="B187">
        <f t="shared" si="101"/>
        <v>12</v>
      </c>
      <c r="C187">
        <f t="shared" ref="C187:AQ187" si="112">MIN(C129+C$115,0)</f>
        <v>0</v>
      </c>
      <c r="D187">
        <f t="shared" si="112"/>
        <v>0</v>
      </c>
      <c r="E187">
        <f t="shared" si="112"/>
        <v>0</v>
      </c>
      <c r="F187">
        <f t="shared" si="112"/>
        <v>0</v>
      </c>
      <c r="G187">
        <f t="shared" si="112"/>
        <v>0</v>
      </c>
      <c r="H187">
        <f t="shared" si="112"/>
        <v>0</v>
      </c>
      <c r="I187">
        <f t="shared" si="112"/>
        <v>0</v>
      </c>
      <c r="J187">
        <f t="shared" si="112"/>
        <v>0</v>
      </c>
      <c r="K187">
        <f t="shared" si="112"/>
        <v>0</v>
      </c>
      <c r="L187">
        <f t="shared" si="112"/>
        <v>0</v>
      </c>
      <c r="M187">
        <f t="shared" si="112"/>
        <v>0</v>
      </c>
      <c r="N187">
        <f t="shared" si="112"/>
        <v>0</v>
      </c>
      <c r="O187">
        <f t="shared" si="112"/>
        <v>0</v>
      </c>
      <c r="P187">
        <f t="shared" si="112"/>
        <v>0</v>
      </c>
      <c r="Q187">
        <f t="shared" si="112"/>
        <v>0</v>
      </c>
      <c r="R187">
        <f t="shared" si="112"/>
        <v>0</v>
      </c>
      <c r="S187">
        <f t="shared" si="112"/>
        <v>0</v>
      </c>
      <c r="T187">
        <f t="shared" si="112"/>
        <v>0</v>
      </c>
      <c r="U187">
        <f t="shared" si="112"/>
        <v>0</v>
      </c>
      <c r="V187">
        <f t="shared" si="112"/>
        <v>0</v>
      </c>
      <c r="W187">
        <f t="shared" si="112"/>
        <v>0</v>
      </c>
      <c r="X187">
        <f t="shared" si="112"/>
        <v>0</v>
      </c>
      <c r="Y187">
        <f t="shared" si="112"/>
        <v>0</v>
      </c>
      <c r="Z187">
        <f t="shared" si="112"/>
        <v>0</v>
      </c>
      <c r="AA187">
        <f t="shared" si="112"/>
        <v>0</v>
      </c>
      <c r="AB187">
        <f t="shared" si="112"/>
        <v>0</v>
      </c>
      <c r="AC187">
        <f t="shared" si="112"/>
        <v>0</v>
      </c>
      <c r="AD187">
        <f t="shared" si="112"/>
        <v>0</v>
      </c>
      <c r="AE187">
        <f t="shared" si="112"/>
        <v>0</v>
      </c>
      <c r="AF187">
        <f t="shared" si="112"/>
        <v>0</v>
      </c>
      <c r="AG187">
        <f t="shared" si="112"/>
        <v>0</v>
      </c>
      <c r="AH187">
        <f t="shared" si="112"/>
        <v>0</v>
      </c>
      <c r="AI187">
        <f t="shared" si="112"/>
        <v>0</v>
      </c>
      <c r="AJ187">
        <f t="shared" si="112"/>
        <v>0</v>
      </c>
      <c r="AK187">
        <f t="shared" si="112"/>
        <v>0</v>
      </c>
      <c r="AL187">
        <f t="shared" si="112"/>
        <v>0</v>
      </c>
      <c r="AM187">
        <f t="shared" si="112"/>
        <v>0</v>
      </c>
      <c r="AN187">
        <f t="shared" si="112"/>
        <v>0</v>
      </c>
      <c r="AO187">
        <f t="shared" si="112"/>
        <v>0</v>
      </c>
      <c r="AP187">
        <f t="shared" si="112"/>
        <v>0</v>
      </c>
      <c r="AQ187">
        <f t="shared" si="112"/>
        <v>0</v>
      </c>
      <c r="AR187">
        <f t="shared" si="57"/>
        <v>0</v>
      </c>
      <c r="AT187">
        <f t="shared" si="58"/>
        <v>0</v>
      </c>
      <c r="AU187">
        <f t="shared" si="59"/>
        <v>0</v>
      </c>
      <c r="AV187">
        <f t="shared" si="60"/>
        <v>0</v>
      </c>
      <c r="AW187">
        <f t="shared" si="61"/>
        <v>0</v>
      </c>
      <c r="AX187">
        <f t="shared" si="62"/>
        <v>0</v>
      </c>
      <c r="AY187">
        <f t="shared" si="63"/>
        <v>0</v>
      </c>
      <c r="AZ187">
        <f t="shared" si="64"/>
        <v>0</v>
      </c>
      <c r="BA187">
        <f t="shared" si="65"/>
        <v>0</v>
      </c>
      <c r="BB187">
        <f t="shared" si="66"/>
        <v>0</v>
      </c>
      <c r="BC187">
        <f t="shared" si="67"/>
        <v>0</v>
      </c>
      <c r="BD187">
        <f t="shared" si="68"/>
        <v>0</v>
      </c>
      <c r="BE187">
        <f t="shared" si="69"/>
        <v>0</v>
      </c>
      <c r="BF187">
        <f t="shared" si="70"/>
        <v>0</v>
      </c>
      <c r="BG187">
        <f t="shared" si="71"/>
        <v>0</v>
      </c>
      <c r="BH187">
        <f t="shared" si="72"/>
        <v>0</v>
      </c>
      <c r="BI187">
        <f t="shared" si="73"/>
        <v>0</v>
      </c>
      <c r="BJ187">
        <f t="shared" si="74"/>
        <v>0</v>
      </c>
      <c r="BK187">
        <f t="shared" si="75"/>
        <v>0</v>
      </c>
      <c r="BL187">
        <f t="shared" si="76"/>
        <v>0</v>
      </c>
      <c r="BM187">
        <f t="shared" si="77"/>
        <v>0</v>
      </c>
      <c r="BN187">
        <f t="shared" si="78"/>
        <v>0</v>
      </c>
      <c r="BO187">
        <f t="shared" si="79"/>
        <v>0</v>
      </c>
      <c r="BP187">
        <f t="shared" si="80"/>
        <v>0</v>
      </c>
      <c r="BQ187">
        <f t="shared" si="81"/>
        <v>0</v>
      </c>
      <c r="BR187">
        <f t="shared" si="82"/>
        <v>0</v>
      </c>
      <c r="BS187">
        <f t="shared" si="83"/>
        <v>0</v>
      </c>
      <c r="BT187">
        <f t="shared" si="84"/>
        <v>0</v>
      </c>
      <c r="BU187">
        <f t="shared" si="85"/>
        <v>0</v>
      </c>
      <c r="BV187">
        <f t="shared" si="86"/>
        <v>0</v>
      </c>
      <c r="BW187">
        <f t="shared" si="87"/>
        <v>0</v>
      </c>
      <c r="BX187">
        <f t="shared" si="88"/>
        <v>0</v>
      </c>
      <c r="BY187">
        <f t="shared" si="89"/>
        <v>0</v>
      </c>
      <c r="BZ187">
        <f t="shared" si="90"/>
        <v>0</v>
      </c>
      <c r="CA187">
        <f t="shared" si="91"/>
        <v>0</v>
      </c>
      <c r="CB187">
        <f t="shared" si="92"/>
        <v>0</v>
      </c>
      <c r="CC187">
        <f t="shared" si="93"/>
        <v>0</v>
      </c>
      <c r="CD187">
        <f t="shared" si="94"/>
        <v>0</v>
      </c>
      <c r="CE187">
        <f t="shared" si="95"/>
        <v>0</v>
      </c>
      <c r="CF187">
        <f t="shared" si="96"/>
        <v>0</v>
      </c>
      <c r="CG187">
        <f t="shared" si="97"/>
        <v>0</v>
      </c>
      <c r="CH187">
        <f t="shared" si="98"/>
        <v>0</v>
      </c>
      <c r="CI187">
        <f t="shared" si="99"/>
        <v>0</v>
      </c>
      <c r="CJ187">
        <f t="shared" si="100"/>
        <v>0</v>
      </c>
    </row>
    <row r="188" spans="2:88">
      <c r="B188">
        <f t="shared" si="101"/>
        <v>13</v>
      </c>
      <c r="C188">
        <f t="shared" ref="C188:AQ188" si="113">MIN(C130+C$115,0)</f>
        <v>0</v>
      </c>
      <c r="D188">
        <f t="shared" si="113"/>
        <v>0</v>
      </c>
      <c r="E188">
        <f t="shared" si="113"/>
        <v>0</v>
      </c>
      <c r="F188">
        <f t="shared" si="113"/>
        <v>0</v>
      </c>
      <c r="G188">
        <f t="shared" si="113"/>
        <v>0</v>
      </c>
      <c r="H188">
        <f t="shared" si="113"/>
        <v>0</v>
      </c>
      <c r="I188">
        <f t="shared" si="113"/>
        <v>0</v>
      </c>
      <c r="J188">
        <f t="shared" si="113"/>
        <v>0</v>
      </c>
      <c r="K188">
        <f t="shared" si="113"/>
        <v>0</v>
      </c>
      <c r="L188">
        <f t="shared" si="113"/>
        <v>0</v>
      </c>
      <c r="M188">
        <f t="shared" si="113"/>
        <v>0</v>
      </c>
      <c r="N188">
        <f t="shared" si="113"/>
        <v>0</v>
      </c>
      <c r="O188">
        <f t="shared" si="113"/>
        <v>0</v>
      </c>
      <c r="P188">
        <f t="shared" si="113"/>
        <v>0</v>
      </c>
      <c r="Q188">
        <f t="shared" si="113"/>
        <v>0</v>
      </c>
      <c r="R188">
        <f t="shared" si="113"/>
        <v>0</v>
      </c>
      <c r="S188">
        <f t="shared" si="113"/>
        <v>0</v>
      </c>
      <c r="T188">
        <f t="shared" si="113"/>
        <v>0</v>
      </c>
      <c r="U188">
        <f t="shared" si="113"/>
        <v>0</v>
      </c>
      <c r="V188">
        <f t="shared" si="113"/>
        <v>0</v>
      </c>
      <c r="W188">
        <f t="shared" si="113"/>
        <v>0</v>
      </c>
      <c r="X188">
        <f t="shared" si="113"/>
        <v>0</v>
      </c>
      <c r="Y188">
        <f t="shared" si="113"/>
        <v>0</v>
      </c>
      <c r="Z188">
        <f t="shared" si="113"/>
        <v>0</v>
      </c>
      <c r="AA188">
        <f t="shared" si="113"/>
        <v>0</v>
      </c>
      <c r="AB188">
        <f t="shared" si="113"/>
        <v>0</v>
      </c>
      <c r="AC188">
        <f t="shared" si="113"/>
        <v>0</v>
      </c>
      <c r="AD188">
        <f t="shared" si="113"/>
        <v>0</v>
      </c>
      <c r="AE188">
        <f t="shared" si="113"/>
        <v>0</v>
      </c>
      <c r="AF188">
        <f t="shared" si="113"/>
        <v>0</v>
      </c>
      <c r="AG188">
        <f t="shared" si="113"/>
        <v>0</v>
      </c>
      <c r="AH188">
        <f t="shared" si="113"/>
        <v>0</v>
      </c>
      <c r="AI188">
        <f t="shared" si="113"/>
        <v>0</v>
      </c>
      <c r="AJ188">
        <f t="shared" si="113"/>
        <v>0</v>
      </c>
      <c r="AK188">
        <f t="shared" si="113"/>
        <v>0</v>
      </c>
      <c r="AL188">
        <f t="shared" si="113"/>
        <v>0</v>
      </c>
      <c r="AM188">
        <f t="shared" si="113"/>
        <v>0</v>
      </c>
      <c r="AN188">
        <f t="shared" si="113"/>
        <v>0</v>
      </c>
      <c r="AO188">
        <f t="shared" si="113"/>
        <v>0</v>
      </c>
      <c r="AP188">
        <f t="shared" si="113"/>
        <v>0</v>
      </c>
      <c r="AQ188">
        <f t="shared" si="113"/>
        <v>0</v>
      </c>
      <c r="AR188">
        <f t="shared" si="57"/>
        <v>0</v>
      </c>
      <c r="AT188">
        <f t="shared" si="58"/>
        <v>0</v>
      </c>
      <c r="AU188">
        <f t="shared" si="59"/>
        <v>0</v>
      </c>
      <c r="AV188">
        <f t="shared" si="60"/>
        <v>0</v>
      </c>
      <c r="AW188">
        <f t="shared" si="61"/>
        <v>0</v>
      </c>
      <c r="AX188">
        <f t="shared" si="62"/>
        <v>0</v>
      </c>
      <c r="AY188">
        <f t="shared" si="63"/>
        <v>0</v>
      </c>
      <c r="AZ188">
        <f t="shared" si="64"/>
        <v>0</v>
      </c>
      <c r="BA188">
        <f t="shared" si="65"/>
        <v>0</v>
      </c>
      <c r="BB188">
        <f t="shared" si="66"/>
        <v>0</v>
      </c>
      <c r="BC188">
        <f t="shared" si="67"/>
        <v>0</v>
      </c>
      <c r="BD188">
        <f t="shared" si="68"/>
        <v>0</v>
      </c>
      <c r="BE188">
        <f t="shared" si="69"/>
        <v>0</v>
      </c>
      <c r="BF188">
        <f t="shared" si="70"/>
        <v>0</v>
      </c>
      <c r="BG188">
        <f t="shared" si="71"/>
        <v>0</v>
      </c>
      <c r="BH188">
        <f t="shared" si="72"/>
        <v>0</v>
      </c>
      <c r="BI188">
        <f t="shared" si="73"/>
        <v>0</v>
      </c>
      <c r="BJ188">
        <f t="shared" si="74"/>
        <v>0</v>
      </c>
      <c r="BK188">
        <f t="shared" si="75"/>
        <v>0</v>
      </c>
      <c r="BL188">
        <f t="shared" si="76"/>
        <v>0</v>
      </c>
      <c r="BM188">
        <f t="shared" si="77"/>
        <v>0</v>
      </c>
      <c r="BN188">
        <f t="shared" si="78"/>
        <v>0</v>
      </c>
      <c r="BO188">
        <f t="shared" si="79"/>
        <v>0</v>
      </c>
      <c r="BP188">
        <f t="shared" si="80"/>
        <v>0</v>
      </c>
      <c r="BQ188">
        <f t="shared" si="81"/>
        <v>0</v>
      </c>
      <c r="BR188">
        <f t="shared" si="82"/>
        <v>0</v>
      </c>
      <c r="BS188">
        <f t="shared" si="83"/>
        <v>0</v>
      </c>
      <c r="BT188">
        <f t="shared" si="84"/>
        <v>0</v>
      </c>
      <c r="BU188">
        <f t="shared" si="85"/>
        <v>0</v>
      </c>
      <c r="BV188">
        <f t="shared" si="86"/>
        <v>0</v>
      </c>
      <c r="BW188">
        <f t="shared" si="87"/>
        <v>0</v>
      </c>
      <c r="BX188">
        <f t="shared" si="88"/>
        <v>0</v>
      </c>
      <c r="BY188">
        <f t="shared" si="89"/>
        <v>0</v>
      </c>
      <c r="BZ188">
        <f t="shared" si="90"/>
        <v>0</v>
      </c>
      <c r="CA188">
        <f t="shared" si="91"/>
        <v>0</v>
      </c>
      <c r="CB188">
        <f t="shared" si="92"/>
        <v>0</v>
      </c>
      <c r="CC188">
        <f t="shared" si="93"/>
        <v>0</v>
      </c>
      <c r="CD188">
        <f t="shared" si="94"/>
        <v>0</v>
      </c>
      <c r="CE188">
        <f t="shared" si="95"/>
        <v>0</v>
      </c>
      <c r="CF188">
        <f t="shared" si="96"/>
        <v>0</v>
      </c>
      <c r="CG188">
        <f t="shared" si="97"/>
        <v>0</v>
      </c>
      <c r="CH188">
        <f t="shared" si="98"/>
        <v>0</v>
      </c>
      <c r="CI188">
        <f t="shared" si="99"/>
        <v>0</v>
      </c>
      <c r="CJ188">
        <f t="shared" si="100"/>
        <v>0</v>
      </c>
    </row>
    <row r="189" spans="2:88">
      <c r="B189">
        <f t="shared" si="101"/>
        <v>14</v>
      </c>
      <c r="C189">
        <f t="shared" ref="C189:AQ189" si="114">MIN(C131+C$115,0)</f>
        <v>0</v>
      </c>
      <c r="D189">
        <f t="shared" si="114"/>
        <v>0</v>
      </c>
      <c r="E189">
        <f t="shared" si="114"/>
        <v>0</v>
      </c>
      <c r="F189">
        <f t="shared" si="114"/>
        <v>0</v>
      </c>
      <c r="G189">
        <f t="shared" si="114"/>
        <v>0</v>
      </c>
      <c r="H189">
        <f t="shared" si="114"/>
        <v>0</v>
      </c>
      <c r="I189">
        <f t="shared" si="114"/>
        <v>0</v>
      </c>
      <c r="J189">
        <f t="shared" si="114"/>
        <v>0</v>
      </c>
      <c r="K189">
        <f t="shared" si="114"/>
        <v>0</v>
      </c>
      <c r="L189">
        <f t="shared" si="114"/>
        <v>0</v>
      </c>
      <c r="M189">
        <f t="shared" si="114"/>
        <v>0</v>
      </c>
      <c r="N189">
        <f t="shared" si="114"/>
        <v>0</v>
      </c>
      <c r="O189">
        <f t="shared" si="114"/>
        <v>0</v>
      </c>
      <c r="P189">
        <f t="shared" si="114"/>
        <v>0</v>
      </c>
      <c r="Q189">
        <f t="shared" si="114"/>
        <v>0</v>
      </c>
      <c r="R189">
        <f t="shared" si="114"/>
        <v>0</v>
      </c>
      <c r="S189">
        <f t="shared" si="114"/>
        <v>0</v>
      </c>
      <c r="T189">
        <f t="shared" si="114"/>
        <v>0</v>
      </c>
      <c r="U189">
        <f t="shared" si="114"/>
        <v>0</v>
      </c>
      <c r="V189">
        <f t="shared" si="114"/>
        <v>0</v>
      </c>
      <c r="W189">
        <f t="shared" si="114"/>
        <v>0</v>
      </c>
      <c r="X189">
        <f t="shared" si="114"/>
        <v>0</v>
      </c>
      <c r="Y189">
        <f t="shared" si="114"/>
        <v>0</v>
      </c>
      <c r="Z189">
        <f t="shared" si="114"/>
        <v>0</v>
      </c>
      <c r="AA189">
        <f t="shared" si="114"/>
        <v>0</v>
      </c>
      <c r="AB189">
        <f t="shared" si="114"/>
        <v>0</v>
      </c>
      <c r="AC189">
        <f t="shared" si="114"/>
        <v>0</v>
      </c>
      <c r="AD189">
        <f t="shared" si="114"/>
        <v>0</v>
      </c>
      <c r="AE189">
        <f t="shared" si="114"/>
        <v>0</v>
      </c>
      <c r="AF189">
        <f t="shared" si="114"/>
        <v>0</v>
      </c>
      <c r="AG189">
        <f t="shared" si="114"/>
        <v>0</v>
      </c>
      <c r="AH189">
        <f t="shared" si="114"/>
        <v>0</v>
      </c>
      <c r="AI189">
        <f t="shared" si="114"/>
        <v>0</v>
      </c>
      <c r="AJ189">
        <f t="shared" si="114"/>
        <v>0</v>
      </c>
      <c r="AK189">
        <f t="shared" si="114"/>
        <v>0</v>
      </c>
      <c r="AL189">
        <f t="shared" si="114"/>
        <v>0</v>
      </c>
      <c r="AM189">
        <f t="shared" si="114"/>
        <v>0</v>
      </c>
      <c r="AN189">
        <f t="shared" si="114"/>
        <v>0</v>
      </c>
      <c r="AO189">
        <f t="shared" si="114"/>
        <v>0</v>
      </c>
      <c r="AP189">
        <f t="shared" si="114"/>
        <v>0</v>
      </c>
      <c r="AQ189">
        <f t="shared" si="114"/>
        <v>0</v>
      </c>
      <c r="AR189">
        <f t="shared" si="57"/>
        <v>0</v>
      </c>
      <c r="AT189">
        <f t="shared" si="58"/>
        <v>0</v>
      </c>
      <c r="AU189">
        <f t="shared" si="59"/>
        <v>0</v>
      </c>
      <c r="AV189">
        <f t="shared" si="60"/>
        <v>0</v>
      </c>
      <c r="AW189">
        <f t="shared" si="61"/>
        <v>0</v>
      </c>
      <c r="AX189">
        <f t="shared" si="62"/>
        <v>0</v>
      </c>
      <c r="AY189">
        <f t="shared" si="63"/>
        <v>0</v>
      </c>
      <c r="AZ189">
        <f t="shared" si="64"/>
        <v>0</v>
      </c>
      <c r="BA189">
        <f t="shared" si="65"/>
        <v>0</v>
      </c>
      <c r="BB189">
        <f t="shared" si="66"/>
        <v>0</v>
      </c>
      <c r="BC189">
        <f t="shared" si="67"/>
        <v>0</v>
      </c>
      <c r="BD189">
        <f t="shared" si="68"/>
        <v>0</v>
      </c>
      <c r="BE189">
        <f t="shared" si="69"/>
        <v>0</v>
      </c>
      <c r="BF189">
        <f t="shared" si="70"/>
        <v>0</v>
      </c>
      <c r="BG189">
        <f t="shared" si="71"/>
        <v>0</v>
      </c>
      <c r="BH189">
        <f t="shared" si="72"/>
        <v>0</v>
      </c>
      <c r="BI189">
        <f t="shared" si="73"/>
        <v>0</v>
      </c>
      <c r="BJ189">
        <f t="shared" si="74"/>
        <v>0</v>
      </c>
      <c r="BK189">
        <f t="shared" si="75"/>
        <v>0</v>
      </c>
      <c r="BL189">
        <f t="shared" si="76"/>
        <v>0</v>
      </c>
      <c r="BM189">
        <f t="shared" si="77"/>
        <v>0</v>
      </c>
      <c r="BN189">
        <f t="shared" si="78"/>
        <v>0</v>
      </c>
      <c r="BO189">
        <f t="shared" si="79"/>
        <v>0</v>
      </c>
      <c r="BP189">
        <f t="shared" si="80"/>
        <v>0</v>
      </c>
      <c r="BQ189">
        <f t="shared" si="81"/>
        <v>0</v>
      </c>
      <c r="BR189">
        <f t="shared" si="82"/>
        <v>0</v>
      </c>
      <c r="BS189">
        <f t="shared" si="83"/>
        <v>0</v>
      </c>
      <c r="BT189">
        <f t="shared" si="84"/>
        <v>0</v>
      </c>
      <c r="BU189">
        <f t="shared" si="85"/>
        <v>0</v>
      </c>
      <c r="BV189">
        <f t="shared" si="86"/>
        <v>0</v>
      </c>
      <c r="BW189">
        <f t="shared" si="87"/>
        <v>0</v>
      </c>
      <c r="BX189">
        <f t="shared" si="88"/>
        <v>0</v>
      </c>
      <c r="BY189">
        <f t="shared" si="89"/>
        <v>0</v>
      </c>
      <c r="BZ189">
        <f t="shared" si="90"/>
        <v>0</v>
      </c>
      <c r="CA189">
        <f t="shared" si="91"/>
        <v>0</v>
      </c>
      <c r="CB189">
        <f t="shared" si="92"/>
        <v>0</v>
      </c>
      <c r="CC189">
        <f t="shared" si="93"/>
        <v>0</v>
      </c>
      <c r="CD189">
        <f t="shared" si="94"/>
        <v>0</v>
      </c>
      <c r="CE189">
        <f t="shared" si="95"/>
        <v>0</v>
      </c>
      <c r="CF189">
        <f t="shared" si="96"/>
        <v>0</v>
      </c>
      <c r="CG189">
        <f t="shared" si="97"/>
        <v>0</v>
      </c>
      <c r="CH189">
        <f t="shared" si="98"/>
        <v>0</v>
      </c>
      <c r="CI189">
        <f t="shared" si="99"/>
        <v>0</v>
      </c>
      <c r="CJ189">
        <f t="shared" si="100"/>
        <v>0</v>
      </c>
    </row>
    <row r="190" spans="2:88">
      <c r="B190">
        <f t="shared" si="101"/>
        <v>15</v>
      </c>
      <c r="C190">
        <f t="shared" ref="C190:AQ190" si="115">MIN(C132+C$115,0)</f>
        <v>0</v>
      </c>
      <c r="D190">
        <f t="shared" si="115"/>
        <v>0</v>
      </c>
      <c r="E190">
        <f t="shared" si="115"/>
        <v>0</v>
      </c>
      <c r="F190">
        <f t="shared" si="115"/>
        <v>0</v>
      </c>
      <c r="G190">
        <f t="shared" si="115"/>
        <v>0</v>
      </c>
      <c r="H190">
        <f t="shared" si="115"/>
        <v>0</v>
      </c>
      <c r="I190">
        <f t="shared" si="115"/>
        <v>0</v>
      </c>
      <c r="J190">
        <f t="shared" si="115"/>
        <v>0</v>
      </c>
      <c r="K190">
        <f t="shared" si="115"/>
        <v>0</v>
      </c>
      <c r="L190">
        <f t="shared" si="115"/>
        <v>0</v>
      </c>
      <c r="M190">
        <f t="shared" si="115"/>
        <v>0</v>
      </c>
      <c r="N190">
        <f t="shared" si="115"/>
        <v>0</v>
      </c>
      <c r="O190">
        <f t="shared" si="115"/>
        <v>0</v>
      </c>
      <c r="P190">
        <f t="shared" si="115"/>
        <v>0</v>
      </c>
      <c r="Q190">
        <f t="shared" si="115"/>
        <v>0</v>
      </c>
      <c r="R190">
        <f t="shared" si="115"/>
        <v>0</v>
      </c>
      <c r="S190">
        <f t="shared" si="115"/>
        <v>0</v>
      </c>
      <c r="T190">
        <f t="shared" si="115"/>
        <v>0</v>
      </c>
      <c r="U190">
        <f t="shared" si="115"/>
        <v>0</v>
      </c>
      <c r="V190">
        <f t="shared" si="115"/>
        <v>0</v>
      </c>
      <c r="W190">
        <f t="shared" si="115"/>
        <v>0</v>
      </c>
      <c r="X190">
        <f t="shared" si="115"/>
        <v>0</v>
      </c>
      <c r="Y190">
        <f t="shared" si="115"/>
        <v>0</v>
      </c>
      <c r="Z190">
        <f t="shared" si="115"/>
        <v>0</v>
      </c>
      <c r="AA190">
        <f t="shared" si="115"/>
        <v>0</v>
      </c>
      <c r="AB190">
        <f t="shared" si="115"/>
        <v>0</v>
      </c>
      <c r="AC190">
        <f t="shared" si="115"/>
        <v>0</v>
      </c>
      <c r="AD190">
        <f t="shared" si="115"/>
        <v>0</v>
      </c>
      <c r="AE190">
        <f t="shared" si="115"/>
        <v>0</v>
      </c>
      <c r="AF190">
        <f t="shared" si="115"/>
        <v>0</v>
      </c>
      <c r="AG190">
        <f t="shared" si="115"/>
        <v>0</v>
      </c>
      <c r="AH190">
        <f t="shared" si="115"/>
        <v>0</v>
      </c>
      <c r="AI190">
        <f t="shared" si="115"/>
        <v>0</v>
      </c>
      <c r="AJ190">
        <f t="shared" si="115"/>
        <v>0</v>
      </c>
      <c r="AK190">
        <f t="shared" si="115"/>
        <v>0</v>
      </c>
      <c r="AL190">
        <f t="shared" si="115"/>
        <v>0</v>
      </c>
      <c r="AM190">
        <f t="shared" si="115"/>
        <v>0</v>
      </c>
      <c r="AN190">
        <f t="shared" si="115"/>
        <v>0</v>
      </c>
      <c r="AO190">
        <f t="shared" si="115"/>
        <v>0</v>
      </c>
      <c r="AP190">
        <f t="shared" si="115"/>
        <v>0</v>
      </c>
      <c r="AQ190">
        <f t="shared" si="115"/>
        <v>0</v>
      </c>
      <c r="AR190">
        <f t="shared" si="57"/>
        <v>0</v>
      </c>
      <c r="AT190">
        <f t="shared" si="58"/>
        <v>0</v>
      </c>
      <c r="AU190">
        <f t="shared" si="59"/>
        <v>0</v>
      </c>
      <c r="AV190">
        <f t="shared" si="60"/>
        <v>0</v>
      </c>
      <c r="AW190">
        <f t="shared" si="61"/>
        <v>0</v>
      </c>
      <c r="AX190">
        <f t="shared" si="62"/>
        <v>0</v>
      </c>
      <c r="AY190">
        <f t="shared" si="63"/>
        <v>0</v>
      </c>
      <c r="AZ190">
        <f t="shared" si="64"/>
        <v>0</v>
      </c>
      <c r="BA190">
        <f t="shared" si="65"/>
        <v>0</v>
      </c>
      <c r="BB190">
        <f t="shared" si="66"/>
        <v>0</v>
      </c>
      <c r="BC190">
        <f t="shared" si="67"/>
        <v>0</v>
      </c>
      <c r="BD190">
        <f t="shared" si="68"/>
        <v>0</v>
      </c>
      <c r="BE190">
        <f t="shared" si="69"/>
        <v>0</v>
      </c>
      <c r="BF190">
        <f t="shared" si="70"/>
        <v>0</v>
      </c>
      <c r="BG190">
        <f t="shared" si="71"/>
        <v>0</v>
      </c>
      <c r="BH190">
        <f t="shared" si="72"/>
        <v>0</v>
      </c>
      <c r="BI190">
        <f t="shared" si="73"/>
        <v>0</v>
      </c>
      <c r="BJ190">
        <f t="shared" si="74"/>
        <v>0</v>
      </c>
      <c r="BK190">
        <f t="shared" si="75"/>
        <v>0</v>
      </c>
      <c r="BL190">
        <f t="shared" si="76"/>
        <v>0</v>
      </c>
      <c r="BM190">
        <f t="shared" si="77"/>
        <v>0</v>
      </c>
      <c r="BN190">
        <f t="shared" si="78"/>
        <v>0</v>
      </c>
      <c r="BO190">
        <f t="shared" si="79"/>
        <v>0</v>
      </c>
      <c r="BP190">
        <f t="shared" si="80"/>
        <v>0</v>
      </c>
      <c r="BQ190">
        <f t="shared" si="81"/>
        <v>0</v>
      </c>
      <c r="BR190">
        <f t="shared" si="82"/>
        <v>0</v>
      </c>
      <c r="BS190">
        <f t="shared" si="83"/>
        <v>0</v>
      </c>
      <c r="BT190">
        <f t="shared" si="84"/>
        <v>0</v>
      </c>
      <c r="BU190">
        <f t="shared" si="85"/>
        <v>0</v>
      </c>
      <c r="BV190">
        <f t="shared" si="86"/>
        <v>0</v>
      </c>
      <c r="BW190">
        <f t="shared" si="87"/>
        <v>0</v>
      </c>
      <c r="BX190">
        <f t="shared" si="88"/>
        <v>0</v>
      </c>
      <c r="BY190">
        <f t="shared" si="89"/>
        <v>0</v>
      </c>
      <c r="BZ190">
        <f t="shared" si="90"/>
        <v>0</v>
      </c>
      <c r="CA190">
        <f t="shared" si="91"/>
        <v>0</v>
      </c>
      <c r="CB190">
        <f t="shared" si="92"/>
        <v>0</v>
      </c>
      <c r="CC190">
        <f t="shared" si="93"/>
        <v>0</v>
      </c>
      <c r="CD190">
        <f t="shared" si="94"/>
        <v>0</v>
      </c>
      <c r="CE190">
        <f t="shared" si="95"/>
        <v>0</v>
      </c>
      <c r="CF190">
        <f t="shared" si="96"/>
        <v>0</v>
      </c>
      <c r="CG190">
        <f t="shared" si="97"/>
        <v>0</v>
      </c>
      <c r="CH190">
        <f t="shared" si="98"/>
        <v>0</v>
      </c>
      <c r="CI190">
        <f t="shared" si="99"/>
        <v>0</v>
      </c>
      <c r="CJ190">
        <f t="shared" si="100"/>
        <v>0</v>
      </c>
    </row>
    <row r="191" spans="2:88">
      <c r="B191">
        <f t="shared" si="101"/>
        <v>16</v>
      </c>
      <c r="C191">
        <f t="shared" ref="C191:AQ191" si="116">MIN(C133+C$115,0)</f>
        <v>0</v>
      </c>
      <c r="D191">
        <f t="shared" si="116"/>
        <v>0</v>
      </c>
      <c r="E191">
        <f t="shared" si="116"/>
        <v>0</v>
      </c>
      <c r="F191">
        <f t="shared" si="116"/>
        <v>0</v>
      </c>
      <c r="G191">
        <f t="shared" si="116"/>
        <v>0</v>
      </c>
      <c r="H191">
        <f t="shared" si="116"/>
        <v>0</v>
      </c>
      <c r="I191">
        <f t="shared" si="116"/>
        <v>0</v>
      </c>
      <c r="J191">
        <f t="shared" si="116"/>
        <v>0</v>
      </c>
      <c r="K191">
        <f t="shared" si="116"/>
        <v>0</v>
      </c>
      <c r="L191">
        <f t="shared" si="116"/>
        <v>0</v>
      </c>
      <c r="M191">
        <f t="shared" si="116"/>
        <v>0</v>
      </c>
      <c r="N191">
        <f t="shared" si="116"/>
        <v>0</v>
      </c>
      <c r="O191">
        <f t="shared" si="116"/>
        <v>0</v>
      </c>
      <c r="P191">
        <f t="shared" si="116"/>
        <v>0</v>
      </c>
      <c r="Q191">
        <f t="shared" si="116"/>
        <v>0</v>
      </c>
      <c r="R191">
        <f t="shared" si="116"/>
        <v>0</v>
      </c>
      <c r="S191">
        <f t="shared" si="116"/>
        <v>0</v>
      </c>
      <c r="T191">
        <f t="shared" si="116"/>
        <v>0</v>
      </c>
      <c r="U191">
        <f t="shared" si="116"/>
        <v>0</v>
      </c>
      <c r="V191">
        <f t="shared" si="116"/>
        <v>0</v>
      </c>
      <c r="W191">
        <f t="shared" si="116"/>
        <v>0</v>
      </c>
      <c r="X191">
        <f t="shared" si="116"/>
        <v>0</v>
      </c>
      <c r="Y191">
        <f t="shared" si="116"/>
        <v>0</v>
      </c>
      <c r="Z191">
        <f t="shared" si="116"/>
        <v>0</v>
      </c>
      <c r="AA191">
        <f t="shared" si="116"/>
        <v>0</v>
      </c>
      <c r="AB191">
        <f t="shared" si="116"/>
        <v>0</v>
      </c>
      <c r="AC191">
        <f t="shared" si="116"/>
        <v>0</v>
      </c>
      <c r="AD191">
        <f t="shared" si="116"/>
        <v>0</v>
      </c>
      <c r="AE191">
        <f t="shared" si="116"/>
        <v>0</v>
      </c>
      <c r="AF191">
        <f t="shared" si="116"/>
        <v>0</v>
      </c>
      <c r="AG191">
        <f t="shared" si="116"/>
        <v>0</v>
      </c>
      <c r="AH191">
        <f t="shared" si="116"/>
        <v>0</v>
      </c>
      <c r="AI191">
        <f t="shared" si="116"/>
        <v>0</v>
      </c>
      <c r="AJ191">
        <f t="shared" si="116"/>
        <v>0</v>
      </c>
      <c r="AK191">
        <f t="shared" si="116"/>
        <v>0</v>
      </c>
      <c r="AL191">
        <f t="shared" si="116"/>
        <v>0</v>
      </c>
      <c r="AM191">
        <f t="shared" si="116"/>
        <v>0</v>
      </c>
      <c r="AN191">
        <f t="shared" si="116"/>
        <v>0</v>
      </c>
      <c r="AO191">
        <f t="shared" si="116"/>
        <v>0</v>
      </c>
      <c r="AP191">
        <f t="shared" si="116"/>
        <v>0</v>
      </c>
      <c r="AQ191">
        <f t="shared" si="116"/>
        <v>0</v>
      </c>
      <c r="AR191">
        <f t="shared" si="57"/>
        <v>0</v>
      </c>
      <c r="AT191">
        <f t="shared" si="58"/>
        <v>0</v>
      </c>
      <c r="AU191">
        <f t="shared" si="59"/>
        <v>0</v>
      </c>
      <c r="AV191">
        <f t="shared" si="60"/>
        <v>0</v>
      </c>
      <c r="AW191">
        <f t="shared" si="61"/>
        <v>0</v>
      </c>
      <c r="AX191">
        <f t="shared" si="62"/>
        <v>0</v>
      </c>
      <c r="AY191">
        <f t="shared" si="63"/>
        <v>0</v>
      </c>
      <c r="AZ191">
        <f t="shared" si="64"/>
        <v>0</v>
      </c>
      <c r="BA191">
        <f t="shared" si="65"/>
        <v>0</v>
      </c>
      <c r="BB191">
        <f t="shared" si="66"/>
        <v>0</v>
      </c>
      <c r="BC191">
        <f t="shared" si="67"/>
        <v>0</v>
      </c>
      <c r="BD191">
        <f t="shared" si="68"/>
        <v>0</v>
      </c>
      <c r="BE191">
        <f t="shared" si="69"/>
        <v>0</v>
      </c>
      <c r="BF191">
        <f t="shared" si="70"/>
        <v>0</v>
      </c>
      <c r="BG191">
        <f t="shared" si="71"/>
        <v>0</v>
      </c>
      <c r="BH191">
        <f t="shared" si="72"/>
        <v>0</v>
      </c>
      <c r="BI191">
        <f t="shared" si="73"/>
        <v>0</v>
      </c>
      <c r="BJ191">
        <f t="shared" si="74"/>
        <v>0</v>
      </c>
      <c r="BK191">
        <f t="shared" si="75"/>
        <v>0</v>
      </c>
      <c r="BL191">
        <f t="shared" si="76"/>
        <v>0</v>
      </c>
      <c r="BM191">
        <f t="shared" si="77"/>
        <v>0</v>
      </c>
      <c r="BN191">
        <f t="shared" si="78"/>
        <v>0</v>
      </c>
      <c r="BO191">
        <f t="shared" si="79"/>
        <v>0</v>
      </c>
      <c r="BP191">
        <f t="shared" si="80"/>
        <v>0</v>
      </c>
      <c r="BQ191">
        <f t="shared" si="81"/>
        <v>0</v>
      </c>
      <c r="BR191">
        <f t="shared" si="82"/>
        <v>0</v>
      </c>
      <c r="BS191">
        <f t="shared" si="83"/>
        <v>0</v>
      </c>
      <c r="BT191">
        <f t="shared" si="84"/>
        <v>0</v>
      </c>
      <c r="BU191">
        <f t="shared" si="85"/>
        <v>0</v>
      </c>
      <c r="BV191">
        <f t="shared" si="86"/>
        <v>0</v>
      </c>
      <c r="BW191">
        <f t="shared" si="87"/>
        <v>0</v>
      </c>
      <c r="BX191">
        <f t="shared" si="88"/>
        <v>0</v>
      </c>
      <c r="BY191">
        <f t="shared" si="89"/>
        <v>0</v>
      </c>
      <c r="BZ191">
        <f t="shared" si="90"/>
        <v>0</v>
      </c>
      <c r="CA191">
        <f t="shared" si="91"/>
        <v>0</v>
      </c>
      <c r="CB191">
        <f t="shared" si="92"/>
        <v>0</v>
      </c>
      <c r="CC191">
        <f t="shared" si="93"/>
        <v>0</v>
      </c>
      <c r="CD191">
        <f t="shared" si="94"/>
        <v>0</v>
      </c>
      <c r="CE191">
        <f t="shared" si="95"/>
        <v>0</v>
      </c>
      <c r="CF191">
        <f t="shared" si="96"/>
        <v>0</v>
      </c>
      <c r="CG191">
        <f t="shared" si="97"/>
        <v>0</v>
      </c>
      <c r="CH191">
        <f t="shared" si="98"/>
        <v>0</v>
      </c>
      <c r="CI191">
        <f t="shared" si="99"/>
        <v>0</v>
      </c>
      <c r="CJ191">
        <f t="shared" si="100"/>
        <v>0</v>
      </c>
    </row>
    <row r="192" spans="2:88">
      <c r="B192" s="63">
        <f t="shared" si="101"/>
        <v>17</v>
      </c>
      <c r="C192">
        <f t="shared" ref="C192:AQ192" si="117">MIN(C134+C$115,0)</f>
        <v>0</v>
      </c>
      <c r="D192">
        <f t="shared" si="117"/>
        <v>0</v>
      </c>
      <c r="E192">
        <f t="shared" si="117"/>
        <v>0</v>
      </c>
      <c r="F192">
        <f t="shared" si="117"/>
        <v>0</v>
      </c>
      <c r="G192">
        <f t="shared" si="117"/>
        <v>0</v>
      </c>
      <c r="H192">
        <f t="shared" si="117"/>
        <v>0</v>
      </c>
      <c r="I192">
        <f t="shared" si="117"/>
        <v>0</v>
      </c>
      <c r="J192">
        <f t="shared" si="117"/>
        <v>0</v>
      </c>
      <c r="K192">
        <f t="shared" si="117"/>
        <v>0</v>
      </c>
      <c r="L192">
        <f t="shared" si="117"/>
        <v>0</v>
      </c>
      <c r="M192">
        <f t="shared" si="117"/>
        <v>0</v>
      </c>
      <c r="N192">
        <f t="shared" si="117"/>
        <v>0</v>
      </c>
      <c r="O192">
        <f t="shared" si="117"/>
        <v>0</v>
      </c>
      <c r="P192">
        <f t="shared" si="117"/>
        <v>0</v>
      </c>
      <c r="Q192">
        <f t="shared" si="117"/>
        <v>0</v>
      </c>
      <c r="R192">
        <f t="shared" si="117"/>
        <v>0</v>
      </c>
      <c r="S192">
        <f t="shared" si="117"/>
        <v>0</v>
      </c>
      <c r="T192">
        <f t="shared" si="117"/>
        <v>0</v>
      </c>
      <c r="U192">
        <f t="shared" si="117"/>
        <v>0</v>
      </c>
      <c r="V192">
        <f t="shared" si="117"/>
        <v>0</v>
      </c>
      <c r="W192">
        <f t="shared" si="117"/>
        <v>0</v>
      </c>
      <c r="X192">
        <f t="shared" si="117"/>
        <v>0</v>
      </c>
      <c r="Y192">
        <f t="shared" si="117"/>
        <v>0</v>
      </c>
      <c r="Z192">
        <f t="shared" si="117"/>
        <v>0</v>
      </c>
      <c r="AA192">
        <f t="shared" si="117"/>
        <v>0</v>
      </c>
      <c r="AB192">
        <f t="shared" si="117"/>
        <v>0</v>
      </c>
      <c r="AC192">
        <f t="shared" si="117"/>
        <v>0</v>
      </c>
      <c r="AD192">
        <f t="shared" si="117"/>
        <v>0</v>
      </c>
      <c r="AE192">
        <f t="shared" si="117"/>
        <v>0</v>
      </c>
      <c r="AF192">
        <f t="shared" si="117"/>
        <v>0</v>
      </c>
      <c r="AG192">
        <f t="shared" si="117"/>
        <v>0</v>
      </c>
      <c r="AH192">
        <f t="shared" si="117"/>
        <v>0</v>
      </c>
      <c r="AI192">
        <f t="shared" si="117"/>
        <v>0</v>
      </c>
      <c r="AJ192">
        <f t="shared" si="117"/>
        <v>0</v>
      </c>
      <c r="AK192">
        <f t="shared" si="117"/>
        <v>0</v>
      </c>
      <c r="AL192">
        <f t="shared" si="117"/>
        <v>0</v>
      </c>
      <c r="AM192">
        <f t="shared" si="117"/>
        <v>0</v>
      </c>
      <c r="AN192">
        <f t="shared" si="117"/>
        <v>0</v>
      </c>
      <c r="AO192">
        <f t="shared" si="117"/>
        <v>0</v>
      </c>
      <c r="AP192">
        <f t="shared" si="117"/>
        <v>0</v>
      </c>
      <c r="AQ192">
        <f t="shared" si="117"/>
        <v>0</v>
      </c>
      <c r="AR192">
        <f t="shared" si="57"/>
        <v>0</v>
      </c>
      <c r="AT192">
        <f t="shared" si="58"/>
        <v>0</v>
      </c>
      <c r="AU192">
        <f t="shared" si="59"/>
        <v>0</v>
      </c>
      <c r="AV192">
        <f t="shared" si="60"/>
        <v>0</v>
      </c>
      <c r="AW192">
        <f t="shared" si="61"/>
        <v>0</v>
      </c>
      <c r="AX192">
        <f t="shared" si="62"/>
        <v>0</v>
      </c>
      <c r="AY192">
        <f t="shared" si="63"/>
        <v>0</v>
      </c>
      <c r="AZ192">
        <f t="shared" si="64"/>
        <v>0</v>
      </c>
      <c r="BA192">
        <f t="shared" si="65"/>
        <v>0</v>
      </c>
      <c r="BB192">
        <f t="shared" si="66"/>
        <v>0</v>
      </c>
      <c r="BC192">
        <f t="shared" si="67"/>
        <v>0</v>
      </c>
      <c r="BD192">
        <f t="shared" si="68"/>
        <v>0</v>
      </c>
      <c r="BE192">
        <f t="shared" si="69"/>
        <v>0</v>
      </c>
      <c r="BF192">
        <f t="shared" si="70"/>
        <v>0</v>
      </c>
      <c r="BG192">
        <f t="shared" si="71"/>
        <v>0</v>
      </c>
      <c r="BH192">
        <f t="shared" si="72"/>
        <v>0</v>
      </c>
      <c r="BI192">
        <f t="shared" si="73"/>
        <v>0</v>
      </c>
      <c r="BJ192">
        <f t="shared" si="74"/>
        <v>0</v>
      </c>
      <c r="BK192">
        <f t="shared" si="75"/>
        <v>0</v>
      </c>
      <c r="BL192">
        <f t="shared" si="76"/>
        <v>0</v>
      </c>
      <c r="BM192">
        <f t="shared" si="77"/>
        <v>0</v>
      </c>
      <c r="BN192">
        <f t="shared" si="78"/>
        <v>0</v>
      </c>
      <c r="BO192">
        <f t="shared" si="79"/>
        <v>0</v>
      </c>
      <c r="BP192">
        <f t="shared" si="80"/>
        <v>0</v>
      </c>
      <c r="BQ192">
        <f t="shared" si="81"/>
        <v>0</v>
      </c>
      <c r="BR192">
        <f t="shared" si="82"/>
        <v>0</v>
      </c>
      <c r="BS192">
        <f t="shared" si="83"/>
        <v>0</v>
      </c>
      <c r="BT192">
        <f t="shared" si="84"/>
        <v>0</v>
      </c>
      <c r="BU192">
        <f t="shared" si="85"/>
        <v>0</v>
      </c>
      <c r="BV192">
        <f t="shared" si="86"/>
        <v>0</v>
      </c>
      <c r="BW192">
        <f t="shared" si="87"/>
        <v>0</v>
      </c>
      <c r="BX192">
        <f t="shared" si="88"/>
        <v>0</v>
      </c>
      <c r="BY192">
        <f t="shared" si="89"/>
        <v>0</v>
      </c>
      <c r="BZ192">
        <f t="shared" si="90"/>
        <v>0</v>
      </c>
      <c r="CA192">
        <f t="shared" si="91"/>
        <v>0</v>
      </c>
      <c r="CB192">
        <f t="shared" si="92"/>
        <v>0</v>
      </c>
      <c r="CC192">
        <f t="shared" si="93"/>
        <v>0</v>
      </c>
      <c r="CD192">
        <f t="shared" si="94"/>
        <v>0</v>
      </c>
      <c r="CE192">
        <f t="shared" si="95"/>
        <v>0</v>
      </c>
      <c r="CF192">
        <f t="shared" si="96"/>
        <v>0</v>
      </c>
      <c r="CG192">
        <f t="shared" si="97"/>
        <v>0</v>
      </c>
      <c r="CH192">
        <f t="shared" si="98"/>
        <v>0</v>
      </c>
      <c r="CI192">
        <f t="shared" si="99"/>
        <v>0</v>
      </c>
      <c r="CJ192">
        <f t="shared" si="100"/>
        <v>1</v>
      </c>
    </row>
    <row r="193" spans="2:88">
      <c r="B193" s="63">
        <f t="shared" si="101"/>
        <v>18</v>
      </c>
      <c r="C193">
        <f t="shared" ref="C193:AQ193" si="118">MIN(C135+C$115,0)</f>
        <v>0</v>
      </c>
      <c r="D193">
        <f t="shared" si="118"/>
        <v>0</v>
      </c>
      <c r="E193">
        <f t="shared" si="118"/>
        <v>0</v>
      </c>
      <c r="F193">
        <f t="shared" si="118"/>
        <v>0</v>
      </c>
      <c r="G193">
        <f t="shared" si="118"/>
        <v>0</v>
      </c>
      <c r="H193">
        <f t="shared" si="118"/>
        <v>0</v>
      </c>
      <c r="I193">
        <f t="shared" si="118"/>
        <v>0</v>
      </c>
      <c r="J193">
        <f t="shared" si="118"/>
        <v>0</v>
      </c>
      <c r="K193">
        <f t="shared" si="118"/>
        <v>0</v>
      </c>
      <c r="L193">
        <f t="shared" si="118"/>
        <v>0</v>
      </c>
      <c r="M193">
        <f t="shared" si="118"/>
        <v>0</v>
      </c>
      <c r="N193">
        <f t="shared" si="118"/>
        <v>0</v>
      </c>
      <c r="O193">
        <f t="shared" si="118"/>
        <v>0</v>
      </c>
      <c r="P193">
        <f t="shared" si="118"/>
        <v>0</v>
      </c>
      <c r="Q193">
        <f t="shared" si="118"/>
        <v>0</v>
      </c>
      <c r="R193">
        <f t="shared" si="118"/>
        <v>0</v>
      </c>
      <c r="S193">
        <f t="shared" si="118"/>
        <v>0</v>
      </c>
      <c r="T193">
        <f t="shared" si="118"/>
        <v>0</v>
      </c>
      <c r="U193">
        <f t="shared" si="118"/>
        <v>0</v>
      </c>
      <c r="V193">
        <f t="shared" si="118"/>
        <v>0</v>
      </c>
      <c r="W193">
        <f t="shared" si="118"/>
        <v>0</v>
      </c>
      <c r="X193">
        <f t="shared" si="118"/>
        <v>0</v>
      </c>
      <c r="Y193">
        <f t="shared" si="118"/>
        <v>0</v>
      </c>
      <c r="Z193">
        <f t="shared" si="118"/>
        <v>0</v>
      </c>
      <c r="AA193">
        <f t="shared" si="118"/>
        <v>0</v>
      </c>
      <c r="AB193">
        <f t="shared" si="118"/>
        <v>0</v>
      </c>
      <c r="AC193">
        <f t="shared" si="118"/>
        <v>0</v>
      </c>
      <c r="AD193">
        <f t="shared" si="118"/>
        <v>0</v>
      </c>
      <c r="AE193">
        <f t="shared" si="118"/>
        <v>0</v>
      </c>
      <c r="AF193">
        <f t="shared" si="118"/>
        <v>0</v>
      </c>
      <c r="AG193">
        <f t="shared" si="118"/>
        <v>0</v>
      </c>
      <c r="AH193">
        <f t="shared" si="118"/>
        <v>0</v>
      </c>
      <c r="AI193">
        <f t="shared" si="118"/>
        <v>0</v>
      </c>
      <c r="AJ193">
        <f t="shared" si="118"/>
        <v>0</v>
      </c>
      <c r="AK193">
        <f t="shared" si="118"/>
        <v>0</v>
      </c>
      <c r="AL193">
        <f t="shared" si="118"/>
        <v>0</v>
      </c>
      <c r="AM193">
        <f t="shared" si="118"/>
        <v>0</v>
      </c>
      <c r="AN193">
        <f t="shared" si="118"/>
        <v>0</v>
      </c>
      <c r="AO193">
        <f t="shared" si="118"/>
        <v>0</v>
      </c>
      <c r="AP193">
        <f t="shared" si="118"/>
        <v>0</v>
      </c>
      <c r="AQ193">
        <f t="shared" si="118"/>
        <v>0</v>
      </c>
      <c r="AR193">
        <f t="shared" si="57"/>
        <v>0</v>
      </c>
      <c r="AT193">
        <f t="shared" si="58"/>
        <v>0</v>
      </c>
      <c r="AU193">
        <f t="shared" si="59"/>
        <v>0</v>
      </c>
      <c r="AV193">
        <f t="shared" si="60"/>
        <v>0</v>
      </c>
      <c r="AW193">
        <f t="shared" si="61"/>
        <v>0</v>
      </c>
      <c r="AX193">
        <f t="shared" si="62"/>
        <v>0</v>
      </c>
      <c r="AY193">
        <f t="shared" si="63"/>
        <v>0</v>
      </c>
      <c r="AZ193">
        <f t="shared" si="64"/>
        <v>0</v>
      </c>
      <c r="BA193">
        <f t="shared" si="65"/>
        <v>0</v>
      </c>
      <c r="BB193">
        <f t="shared" si="66"/>
        <v>0</v>
      </c>
      <c r="BC193">
        <f t="shared" si="67"/>
        <v>0</v>
      </c>
      <c r="BD193">
        <f t="shared" si="68"/>
        <v>0</v>
      </c>
      <c r="BE193">
        <f t="shared" si="69"/>
        <v>0</v>
      </c>
      <c r="BF193">
        <f t="shared" si="70"/>
        <v>0</v>
      </c>
      <c r="BG193">
        <f t="shared" si="71"/>
        <v>0</v>
      </c>
      <c r="BH193">
        <f t="shared" si="72"/>
        <v>0</v>
      </c>
      <c r="BI193">
        <f t="shared" si="73"/>
        <v>0</v>
      </c>
      <c r="BJ193">
        <f t="shared" si="74"/>
        <v>0</v>
      </c>
      <c r="BK193">
        <f t="shared" si="75"/>
        <v>0</v>
      </c>
      <c r="BL193">
        <f t="shared" si="76"/>
        <v>0</v>
      </c>
      <c r="BM193">
        <f t="shared" si="77"/>
        <v>0</v>
      </c>
      <c r="BN193">
        <f t="shared" si="78"/>
        <v>0</v>
      </c>
      <c r="BO193">
        <f t="shared" si="79"/>
        <v>0</v>
      </c>
      <c r="BP193">
        <f t="shared" si="80"/>
        <v>0</v>
      </c>
      <c r="BQ193">
        <f t="shared" si="81"/>
        <v>0</v>
      </c>
      <c r="BR193">
        <f t="shared" si="82"/>
        <v>0</v>
      </c>
      <c r="BS193">
        <f t="shared" si="83"/>
        <v>0</v>
      </c>
      <c r="BT193">
        <f t="shared" si="84"/>
        <v>0</v>
      </c>
      <c r="BU193">
        <f t="shared" si="85"/>
        <v>0</v>
      </c>
      <c r="BV193">
        <f t="shared" si="86"/>
        <v>0</v>
      </c>
      <c r="BW193">
        <f t="shared" si="87"/>
        <v>0</v>
      </c>
      <c r="BX193">
        <f t="shared" si="88"/>
        <v>0</v>
      </c>
      <c r="BY193">
        <f t="shared" si="89"/>
        <v>0</v>
      </c>
      <c r="BZ193">
        <f t="shared" si="90"/>
        <v>0</v>
      </c>
      <c r="CA193">
        <f t="shared" si="91"/>
        <v>0</v>
      </c>
      <c r="CB193">
        <f t="shared" si="92"/>
        <v>0</v>
      </c>
      <c r="CC193">
        <f t="shared" si="93"/>
        <v>0</v>
      </c>
      <c r="CD193">
        <f t="shared" si="94"/>
        <v>0</v>
      </c>
      <c r="CE193">
        <f t="shared" si="95"/>
        <v>0</v>
      </c>
      <c r="CF193">
        <f t="shared" si="96"/>
        <v>0</v>
      </c>
      <c r="CG193">
        <f t="shared" si="97"/>
        <v>0</v>
      </c>
      <c r="CH193">
        <f t="shared" si="98"/>
        <v>0</v>
      </c>
      <c r="CI193">
        <f t="shared" si="99"/>
        <v>0</v>
      </c>
      <c r="CJ193">
        <f t="shared" si="100"/>
        <v>1</v>
      </c>
    </row>
    <row r="194" spans="2:88">
      <c r="B194" s="63">
        <f t="shared" si="101"/>
        <v>19</v>
      </c>
      <c r="C194">
        <f t="shared" ref="C194:AQ194" si="119">MIN(C136+C$115,0)</f>
        <v>0</v>
      </c>
      <c r="D194">
        <f t="shared" si="119"/>
        <v>0</v>
      </c>
      <c r="E194">
        <f t="shared" si="119"/>
        <v>0</v>
      </c>
      <c r="F194">
        <f t="shared" si="119"/>
        <v>0</v>
      </c>
      <c r="G194">
        <f t="shared" si="119"/>
        <v>0</v>
      </c>
      <c r="H194">
        <f t="shared" si="119"/>
        <v>0</v>
      </c>
      <c r="I194">
        <f t="shared" si="119"/>
        <v>0</v>
      </c>
      <c r="J194">
        <f t="shared" si="119"/>
        <v>0</v>
      </c>
      <c r="K194">
        <f t="shared" si="119"/>
        <v>0</v>
      </c>
      <c r="L194">
        <f t="shared" si="119"/>
        <v>0</v>
      </c>
      <c r="M194">
        <f t="shared" si="119"/>
        <v>0</v>
      </c>
      <c r="N194">
        <f t="shared" si="119"/>
        <v>0</v>
      </c>
      <c r="O194">
        <f t="shared" si="119"/>
        <v>0</v>
      </c>
      <c r="P194">
        <f t="shared" si="119"/>
        <v>0</v>
      </c>
      <c r="Q194">
        <f t="shared" si="119"/>
        <v>0</v>
      </c>
      <c r="R194">
        <f t="shared" si="119"/>
        <v>0</v>
      </c>
      <c r="S194">
        <f t="shared" si="119"/>
        <v>0</v>
      </c>
      <c r="T194">
        <f t="shared" si="119"/>
        <v>0</v>
      </c>
      <c r="U194">
        <f t="shared" si="119"/>
        <v>0</v>
      </c>
      <c r="V194">
        <f t="shared" si="119"/>
        <v>0</v>
      </c>
      <c r="W194">
        <f t="shared" si="119"/>
        <v>0</v>
      </c>
      <c r="X194">
        <f t="shared" si="119"/>
        <v>0</v>
      </c>
      <c r="Y194">
        <f t="shared" si="119"/>
        <v>0</v>
      </c>
      <c r="Z194">
        <f t="shared" si="119"/>
        <v>0</v>
      </c>
      <c r="AA194">
        <f t="shared" si="119"/>
        <v>0</v>
      </c>
      <c r="AB194">
        <f t="shared" si="119"/>
        <v>0</v>
      </c>
      <c r="AC194">
        <f t="shared" si="119"/>
        <v>0</v>
      </c>
      <c r="AD194">
        <f t="shared" si="119"/>
        <v>0</v>
      </c>
      <c r="AE194">
        <f t="shared" si="119"/>
        <v>0</v>
      </c>
      <c r="AF194">
        <f t="shared" si="119"/>
        <v>0</v>
      </c>
      <c r="AG194">
        <f t="shared" si="119"/>
        <v>0</v>
      </c>
      <c r="AH194">
        <f t="shared" si="119"/>
        <v>0</v>
      </c>
      <c r="AI194">
        <f t="shared" si="119"/>
        <v>0</v>
      </c>
      <c r="AJ194">
        <f t="shared" si="119"/>
        <v>0</v>
      </c>
      <c r="AK194">
        <f t="shared" si="119"/>
        <v>0</v>
      </c>
      <c r="AL194">
        <f t="shared" si="119"/>
        <v>0</v>
      </c>
      <c r="AM194">
        <f t="shared" si="119"/>
        <v>0</v>
      </c>
      <c r="AN194">
        <f t="shared" si="119"/>
        <v>0</v>
      </c>
      <c r="AO194">
        <f t="shared" si="119"/>
        <v>0</v>
      </c>
      <c r="AP194">
        <f t="shared" si="119"/>
        <v>0</v>
      </c>
      <c r="AQ194">
        <f t="shared" si="119"/>
        <v>0</v>
      </c>
      <c r="AR194">
        <f t="shared" si="57"/>
        <v>0</v>
      </c>
      <c r="AT194">
        <f t="shared" si="58"/>
        <v>0</v>
      </c>
      <c r="AU194">
        <f t="shared" si="59"/>
        <v>0</v>
      </c>
      <c r="AV194">
        <f t="shared" si="60"/>
        <v>0</v>
      </c>
      <c r="AW194">
        <f t="shared" si="61"/>
        <v>0</v>
      </c>
      <c r="AX194">
        <f t="shared" si="62"/>
        <v>0</v>
      </c>
      <c r="AY194">
        <f t="shared" si="63"/>
        <v>0</v>
      </c>
      <c r="AZ194">
        <f t="shared" si="64"/>
        <v>0</v>
      </c>
      <c r="BA194">
        <f t="shared" si="65"/>
        <v>0</v>
      </c>
      <c r="BB194">
        <f t="shared" si="66"/>
        <v>0</v>
      </c>
      <c r="BC194">
        <f t="shared" si="67"/>
        <v>0</v>
      </c>
      <c r="BD194">
        <f t="shared" si="68"/>
        <v>0</v>
      </c>
      <c r="BE194">
        <f t="shared" si="69"/>
        <v>0</v>
      </c>
      <c r="BF194">
        <f t="shared" si="70"/>
        <v>0</v>
      </c>
      <c r="BG194">
        <f t="shared" si="71"/>
        <v>0</v>
      </c>
      <c r="BH194">
        <f t="shared" si="72"/>
        <v>0</v>
      </c>
      <c r="BI194">
        <f t="shared" si="73"/>
        <v>0</v>
      </c>
      <c r="BJ194">
        <f t="shared" si="74"/>
        <v>0</v>
      </c>
      <c r="BK194">
        <f t="shared" si="75"/>
        <v>0</v>
      </c>
      <c r="BL194">
        <f t="shared" si="76"/>
        <v>0</v>
      </c>
      <c r="BM194">
        <f t="shared" si="77"/>
        <v>0</v>
      </c>
      <c r="BN194">
        <f t="shared" si="78"/>
        <v>0</v>
      </c>
      <c r="BO194">
        <f t="shared" si="79"/>
        <v>0</v>
      </c>
      <c r="BP194">
        <f t="shared" si="80"/>
        <v>0</v>
      </c>
      <c r="BQ194">
        <f t="shared" si="81"/>
        <v>0</v>
      </c>
      <c r="BR194">
        <f t="shared" si="82"/>
        <v>0</v>
      </c>
      <c r="BS194">
        <f t="shared" si="83"/>
        <v>0</v>
      </c>
      <c r="BT194">
        <f t="shared" si="84"/>
        <v>0</v>
      </c>
      <c r="BU194">
        <f t="shared" si="85"/>
        <v>0</v>
      </c>
      <c r="BV194">
        <f t="shared" si="86"/>
        <v>0</v>
      </c>
      <c r="BW194">
        <f t="shared" si="87"/>
        <v>0</v>
      </c>
      <c r="BX194">
        <f t="shared" si="88"/>
        <v>0</v>
      </c>
      <c r="BY194">
        <f t="shared" si="89"/>
        <v>0</v>
      </c>
      <c r="BZ194">
        <f t="shared" si="90"/>
        <v>0</v>
      </c>
      <c r="CA194">
        <f t="shared" si="91"/>
        <v>0</v>
      </c>
      <c r="CB194">
        <f t="shared" si="92"/>
        <v>0</v>
      </c>
      <c r="CC194">
        <f t="shared" si="93"/>
        <v>0</v>
      </c>
      <c r="CD194">
        <f t="shared" si="94"/>
        <v>0</v>
      </c>
      <c r="CE194">
        <f t="shared" si="95"/>
        <v>0</v>
      </c>
      <c r="CF194">
        <f t="shared" si="96"/>
        <v>0</v>
      </c>
      <c r="CG194">
        <f t="shared" si="97"/>
        <v>0</v>
      </c>
      <c r="CH194">
        <f t="shared" si="98"/>
        <v>0</v>
      </c>
      <c r="CI194">
        <f t="shared" si="99"/>
        <v>0</v>
      </c>
      <c r="CJ194">
        <f t="shared" si="100"/>
        <v>1</v>
      </c>
    </row>
    <row r="195" spans="2:88">
      <c r="B195" s="63">
        <f t="shared" si="101"/>
        <v>20</v>
      </c>
      <c r="C195">
        <f t="shared" ref="C195:AQ195" si="120">MIN(C137+C$115,0)</f>
        <v>0</v>
      </c>
      <c r="D195">
        <f t="shared" si="120"/>
        <v>0</v>
      </c>
      <c r="E195">
        <f t="shared" si="120"/>
        <v>0</v>
      </c>
      <c r="F195">
        <f t="shared" si="120"/>
        <v>0</v>
      </c>
      <c r="G195">
        <f t="shared" si="120"/>
        <v>0</v>
      </c>
      <c r="H195">
        <f t="shared" si="120"/>
        <v>0</v>
      </c>
      <c r="I195">
        <f t="shared" si="120"/>
        <v>0</v>
      </c>
      <c r="J195">
        <f t="shared" si="120"/>
        <v>0</v>
      </c>
      <c r="K195">
        <f t="shared" si="120"/>
        <v>0</v>
      </c>
      <c r="L195">
        <f t="shared" si="120"/>
        <v>0</v>
      </c>
      <c r="M195">
        <f t="shared" si="120"/>
        <v>0</v>
      </c>
      <c r="N195">
        <f t="shared" si="120"/>
        <v>0</v>
      </c>
      <c r="O195">
        <f t="shared" si="120"/>
        <v>0</v>
      </c>
      <c r="P195">
        <f t="shared" si="120"/>
        <v>0</v>
      </c>
      <c r="Q195">
        <f t="shared" si="120"/>
        <v>0</v>
      </c>
      <c r="R195">
        <f t="shared" si="120"/>
        <v>0</v>
      </c>
      <c r="S195">
        <f t="shared" si="120"/>
        <v>0</v>
      </c>
      <c r="T195">
        <f t="shared" si="120"/>
        <v>0</v>
      </c>
      <c r="U195">
        <f t="shared" si="120"/>
        <v>0</v>
      </c>
      <c r="V195">
        <f t="shared" si="120"/>
        <v>0</v>
      </c>
      <c r="W195">
        <f t="shared" si="120"/>
        <v>0</v>
      </c>
      <c r="X195">
        <f t="shared" si="120"/>
        <v>0</v>
      </c>
      <c r="Y195">
        <f t="shared" si="120"/>
        <v>0</v>
      </c>
      <c r="Z195">
        <f t="shared" si="120"/>
        <v>0</v>
      </c>
      <c r="AA195">
        <f t="shared" si="120"/>
        <v>0</v>
      </c>
      <c r="AB195">
        <f t="shared" si="120"/>
        <v>0</v>
      </c>
      <c r="AC195">
        <f t="shared" si="120"/>
        <v>0</v>
      </c>
      <c r="AD195">
        <f t="shared" si="120"/>
        <v>0</v>
      </c>
      <c r="AE195">
        <f t="shared" si="120"/>
        <v>0</v>
      </c>
      <c r="AF195">
        <f t="shared" si="120"/>
        <v>0</v>
      </c>
      <c r="AG195">
        <f t="shared" si="120"/>
        <v>0</v>
      </c>
      <c r="AH195">
        <f t="shared" si="120"/>
        <v>0</v>
      </c>
      <c r="AI195">
        <f t="shared" si="120"/>
        <v>0</v>
      </c>
      <c r="AJ195">
        <f t="shared" si="120"/>
        <v>0</v>
      </c>
      <c r="AK195">
        <f t="shared" si="120"/>
        <v>0</v>
      </c>
      <c r="AL195">
        <f t="shared" si="120"/>
        <v>0</v>
      </c>
      <c r="AM195">
        <f t="shared" si="120"/>
        <v>0</v>
      </c>
      <c r="AN195">
        <f t="shared" si="120"/>
        <v>0</v>
      </c>
      <c r="AO195">
        <f t="shared" si="120"/>
        <v>0</v>
      </c>
      <c r="AP195">
        <f t="shared" si="120"/>
        <v>0</v>
      </c>
      <c r="AQ195">
        <f t="shared" si="120"/>
        <v>0</v>
      </c>
      <c r="AR195">
        <f t="shared" si="57"/>
        <v>0</v>
      </c>
      <c r="AT195">
        <f t="shared" si="58"/>
        <v>0</v>
      </c>
      <c r="AU195">
        <f t="shared" si="59"/>
        <v>0</v>
      </c>
      <c r="AV195">
        <f t="shared" si="60"/>
        <v>0</v>
      </c>
      <c r="AW195">
        <f t="shared" si="61"/>
        <v>0</v>
      </c>
      <c r="AX195">
        <f t="shared" si="62"/>
        <v>0</v>
      </c>
      <c r="AY195">
        <f t="shared" si="63"/>
        <v>0</v>
      </c>
      <c r="AZ195">
        <f t="shared" si="64"/>
        <v>0</v>
      </c>
      <c r="BA195">
        <f t="shared" si="65"/>
        <v>0</v>
      </c>
      <c r="BB195">
        <f t="shared" si="66"/>
        <v>0</v>
      </c>
      <c r="BC195">
        <f t="shared" si="67"/>
        <v>0</v>
      </c>
      <c r="BD195">
        <f t="shared" si="68"/>
        <v>0</v>
      </c>
      <c r="BE195">
        <f t="shared" si="69"/>
        <v>0</v>
      </c>
      <c r="BF195">
        <f t="shared" si="70"/>
        <v>0</v>
      </c>
      <c r="BG195">
        <f t="shared" si="71"/>
        <v>0</v>
      </c>
      <c r="BH195">
        <f t="shared" si="72"/>
        <v>0</v>
      </c>
      <c r="BI195">
        <f t="shared" si="73"/>
        <v>0</v>
      </c>
      <c r="BJ195">
        <f t="shared" si="74"/>
        <v>0</v>
      </c>
      <c r="BK195">
        <f t="shared" si="75"/>
        <v>0</v>
      </c>
      <c r="BL195">
        <f t="shared" si="76"/>
        <v>0</v>
      </c>
      <c r="BM195">
        <f t="shared" si="77"/>
        <v>0</v>
      </c>
      <c r="BN195">
        <f t="shared" si="78"/>
        <v>0</v>
      </c>
      <c r="BO195">
        <f t="shared" si="79"/>
        <v>0</v>
      </c>
      <c r="BP195">
        <f t="shared" si="80"/>
        <v>0</v>
      </c>
      <c r="BQ195">
        <f t="shared" si="81"/>
        <v>0</v>
      </c>
      <c r="BR195">
        <f t="shared" si="82"/>
        <v>0</v>
      </c>
      <c r="BS195">
        <f t="shared" si="83"/>
        <v>0</v>
      </c>
      <c r="BT195">
        <f t="shared" si="84"/>
        <v>0</v>
      </c>
      <c r="BU195">
        <f t="shared" si="85"/>
        <v>0</v>
      </c>
      <c r="BV195">
        <f t="shared" si="86"/>
        <v>0</v>
      </c>
      <c r="BW195">
        <f t="shared" si="87"/>
        <v>0</v>
      </c>
      <c r="BX195">
        <f t="shared" si="88"/>
        <v>0</v>
      </c>
      <c r="BY195">
        <f t="shared" si="89"/>
        <v>0</v>
      </c>
      <c r="BZ195">
        <f t="shared" si="90"/>
        <v>0</v>
      </c>
      <c r="CA195">
        <f t="shared" si="91"/>
        <v>0</v>
      </c>
      <c r="CB195">
        <f t="shared" si="92"/>
        <v>0</v>
      </c>
      <c r="CC195">
        <f t="shared" si="93"/>
        <v>0</v>
      </c>
      <c r="CD195">
        <f t="shared" si="94"/>
        <v>0</v>
      </c>
      <c r="CE195">
        <f t="shared" si="95"/>
        <v>0</v>
      </c>
      <c r="CF195">
        <f t="shared" si="96"/>
        <v>0</v>
      </c>
      <c r="CG195">
        <f t="shared" si="97"/>
        <v>0</v>
      </c>
      <c r="CH195">
        <f t="shared" si="98"/>
        <v>0</v>
      </c>
      <c r="CI195">
        <f t="shared" si="99"/>
        <v>0</v>
      </c>
      <c r="CJ195">
        <f t="shared" si="100"/>
        <v>1</v>
      </c>
    </row>
    <row r="196" spans="2:88">
      <c r="B196" s="63">
        <f t="shared" si="101"/>
        <v>21</v>
      </c>
      <c r="C196">
        <f t="shared" ref="C196:AQ196" si="121">MIN(C138+C$115,0)</f>
        <v>0</v>
      </c>
      <c r="D196">
        <f t="shared" si="121"/>
        <v>0</v>
      </c>
      <c r="E196">
        <f t="shared" si="121"/>
        <v>0</v>
      </c>
      <c r="F196">
        <f t="shared" si="121"/>
        <v>0</v>
      </c>
      <c r="G196">
        <f t="shared" si="121"/>
        <v>0</v>
      </c>
      <c r="H196">
        <f t="shared" si="121"/>
        <v>0</v>
      </c>
      <c r="I196">
        <f t="shared" si="121"/>
        <v>0</v>
      </c>
      <c r="J196">
        <f t="shared" si="121"/>
        <v>0</v>
      </c>
      <c r="K196">
        <f t="shared" si="121"/>
        <v>0</v>
      </c>
      <c r="L196">
        <f t="shared" si="121"/>
        <v>0</v>
      </c>
      <c r="M196">
        <f t="shared" si="121"/>
        <v>0</v>
      </c>
      <c r="N196">
        <f t="shared" si="121"/>
        <v>0</v>
      </c>
      <c r="O196">
        <f t="shared" si="121"/>
        <v>0</v>
      </c>
      <c r="P196">
        <f t="shared" si="121"/>
        <v>0</v>
      </c>
      <c r="Q196">
        <f t="shared" si="121"/>
        <v>0</v>
      </c>
      <c r="R196">
        <f t="shared" si="121"/>
        <v>0</v>
      </c>
      <c r="S196">
        <f t="shared" si="121"/>
        <v>0</v>
      </c>
      <c r="T196">
        <f t="shared" si="121"/>
        <v>0</v>
      </c>
      <c r="U196">
        <f t="shared" si="121"/>
        <v>0</v>
      </c>
      <c r="V196">
        <f t="shared" si="121"/>
        <v>0</v>
      </c>
      <c r="W196">
        <f t="shared" si="121"/>
        <v>0</v>
      </c>
      <c r="X196">
        <f t="shared" si="121"/>
        <v>0</v>
      </c>
      <c r="Y196">
        <f t="shared" si="121"/>
        <v>0</v>
      </c>
      <c r="Z196">
        <f t="shared" si="121"/>
        <v>0</v>
      </c>
      <c r="AA196">
        <f t="shared" si="121"/>
        <v>0</v>
      </c>
      <c r="AB196">
        <f t="shared" si="121"/>
        <v>0</v>
      </c>
      <c r="AC196">
        <f t="shared" si="121"/>
        <v>0</v>
      </c>
      <c r="AD196">
        <f t="shared" si="121"/>
        <v>0</v>
      </c>
      <c r="AE196">
        <f t="shared" si="121"/>
        <v>0</v>
      </c>
      <c r="AF196">
        <f t="shared" si="121"/>
        <v>0</v>
      </c>
      <c r="AG196">
        <f t="shared" si="121"/>
        <v>0</v>
      </c>
      <c r="AH196">
        <f t="shared" si="121"/>
        <v>0</v>
      </c>
      <c r="AI196">
        <f t="shared" si="121"/>
        <v>0</v>
      </c>
      <c r="AJ196">
        <f t="shared" si="121"/>
        <v>0</v>
      </c>
      <c r="AK196">
        <f t="shared" si="121"/>
        <v>0</v>
      </c>
      <c r="AL196">
        <f t="shared" si="121"/>
        <v>0</v>
      </c>
      <c r="AM196">
        <f t="shared" si="121"/>
        <v>0</v>
      </c>
      <c r="AN196">
        <f t="shared" si="121"/>
        <v>0</v>
      </c>
      <c r="AO196">
        <f t="shared" si="121"/>
        <v>0</v>
      </c>
      <c r="AP196">
        <f t="shared" si="121"/>
        <v>0</v>
      </c>
      <c r="AQ196">
        <f t="shared" si="121"/>
        <v>0</v>
      </c>
      <c r="AR196">
        <f t="shared" si="57"/>
        <v>0</v>
      </c>
      <c r="AT196">
        <f t="shared" si="58"/>
        <v>0</v>
      </c>
      <c r="AU196">
        <f t="shared" si="59"/>
        <v>0</v>
      </c>
      <c r="AV196">
        <f t="shared" si="60"/>
        <v>0</v>
      </c>
      <c r="AW196">
        <f t="shared" si="61"/>
        <v>0</v>
      </c>
      <c r="AX196">
        <f t="shared" si="62"/>
        <v>0</v>
      </c>
      <c r="AY196">
        <f t="shared" si="63"/>
        <v>0</v>
      </c>
      <c r="AZ196">
        <f t="shared" si="64"/>
        <v>0</v>
      </c>
      <c r="BA196">
        <f t="shared" si="65"/>
        <v>0</v>
      </c>
      <c r="BB196">
        <f t="shared" si="66"/>
        <v>0</v>
      </c>
      <c r="BC196">
        <f t="shared" si="67"/>
        <v>0</v>
      </c>
      <c r="BD196">
        <f t="shared" si="68"/>
        <v>0</v>
      </c>
      <c r="BE196">
        <f t="shared" si="69"/>
        <v>0</v>
      </c>
      <c r="BF196">
        <f t="shared" si="70"/>
        <v>0</v>
      </c>
      <c r="BG196">
        <f t="shared" si="71"/>
        <v>0</v>
      </c>
      <c r="BH196">
        <f t="shared" si="72"/>
        <v>0</v>
      </c>
      <c r="BI196">
        <f t="shared" si="73"/>
        <v>0</v>
      </c>
      <c r="BJ196">
        <f t="shared" si="74"/>
        <v>0</v>
      </c>
      <c r="BK196">
        <f t="shared" si="75"/>
        <v>0</v>
      </c>
      <c r="BL196">
        <f t="shared" si="76"/>
        <v>0</v>
      </c>
      <c r="BM196">
        <f t="shared" si="77"/>
        <v>0</v>
      </c>
      <c r="BN196">
        <f t="shared" si="78"/>
        <v>0</v>
      </c>
      <c r="BO196">
        <f t="shared" si="79"/>
        <v>0</v>
      </c>
      <c r="BP196">
        <f t="shared" si="80"/>
        <v>0</v>
      </c>
      <c r="BQ196">
        <f t="shared" si="81"/>
        <v>0</v>
      </c>
      <c r="BR196">
        <f t="shared" si="82"/>
        <v>0</v>
      </c>
      <c r="BS196">
        <f t="shared" si="83"/>
        <v>0</v>
      </c>
      <c r="BT196">
        <f t="shared" si="84"/>
        <v>0</v>
      </c>
      <c r="BU196">
        <f t="shared" si="85"/>
        <v>0</v>
      </c>
      <c r="BV196">
        <f t="shared" si="86"/>
        <v>0</v>
      </c>
      <c r="BW196">
        <f t="shared" si="87"/>
        <v>0</v>
      </c>
      <c r="BX196">
        <f t="shared" si="88"/>
        <v>0</v>
      </c>
      <c r="BY196">
        <f t="shared" si="89"/>
        <v>0</v>
      </c>
      <c r="BZ196">
        <f t="shared" si="90"/>
        <v>0</v>
      </c>
      <c r="CA196">
        <f t="shared" si="91"/>
        <v>0</v>
      </c>
      <c r="CB196">
        <f t="shared" si="92"/>
        <v>0</v>
      </c>
      <c r="CC196">
        <f t="shared" si="93"/>
        <v>0</v>
      </c>
      <c r="CD196">
        <f t="shared" si="94"/>
        <v>0</v>
      </c>
      <c r="CE196">
        <f t="shared" si="95"/>
        <v>0</v>
      </c>
      <c r="CF196">
        <f t="shared" si="96"/>
        <v>0</v>
      </c>
      <c r="CG196">
        <f t="shared" si="97"/>
        <v>0</v>
      </c>
      <c r="CH196">
        <f t="shared" si="98"/>
        <v>0</v>
      </c>
      <c r="CI196">
        <f t="shared" si="99"/>
        <v>0</v>
      </c>
      <c r="CJ196">
        <f t="shared" si="100"/>
        <v>1</v>
      </c>
    </row>
    <row r="197" spans="2:88">
      <c r="B197">
        <f t="shared" si="101"/>
        <v>22</v>
      </c>
      <c r="C197">
        <f t="shared" ref="C197:AQ197" si="122">MIN(C139+C$115,0)</f>
        <v>0</v>
      </c>
      <c r="D197">
        <f t="shared" si="122"/>
        <v>0</v>
      </c>
      <c r="E197">
        <f t="shared" si="122"/>
        <v>0</v>
      </c>
      <c r="F197">
        <f t="shared" si="122"/>
        <v>0</v>
      </c>
      <c r="G197">
        <f t="shared" si="122"/>
        <v>0</v>
      </c>
      <c r="H197">
        <f t="shared" si="122"/>
        <v>0</v>
      </c>
      <c r="I197">
        <f t="shared" si="122"/>
        <v>0</v>
      </c>
      <c r="J197">
        <f t="shared" si="122"/>
        <v>0</v>
      </c>
      <c r="K197">
        <f t="shared" si="122"/>
        <v>0</v>
      </c>
      <c r="L197">
        <f t="shared" si="122"/>
        <v>0</v>
      </c>
      <c r="M197">
        <f t="shared" si="122"/>
        <v>0</v>
      </c>
      <c r="N197">
        <f t="shared" si="122"/>
        <v>0</v>
      </c>
      <c r="O197">
        <f t="shared" si="122"/>
        <v>0</v>
      </c>
      <c r="P197">
        <f t="shared" si="122"/>
        <v>0</v>
      </c>
      <c r="Q197">
        <f t="shared" si="122"/>
        <v>0</v>
      </c>
      <c r="R197">
        <f t="shared" si="122"/>
        <v>0</v>
      </c>
      <c r="S197">
        <f t="shared" si="122"/>
        <v>0</v>
      </c>
      <c r="T197">
        <f t="shared" si="122"/>
        <v>0</v>
      </c>
      <c r="U197">
        <f t="shared" si="122"/>
        <v>0</v>
      </c>
      <c r="V197">
        <f t="shared" si="122"/>
        <v>0</v>
      </c>
      <c r="W197">
        <f t="shared" si="122"/>
        <v>0</v>
      </c>
      <c r="X197">
        <f t="shared" si="122"/>
        <v>0</v>
      </c>
      <c r="Y197">
        <f t="shared" si="122"/>
        <v>0</v>
      </c>
      <c r="Z197">
        <f t="shared" si="122"/>
        <v>0</v>
      </c>
      <c r="AA197">
        <f t="shared" si="122"/>
        <v>0</v>
      </c>
      <c r="AB197">
        <f t="shared" si="122"/>
        <v>0</v>
      </c>
      <c r="AC197">
        <f t="shared" si="122"/>
        <v>0</v>
      </c>
      <c r="AD197">
        <f t="shared" si="122"/>
        <v>0</v>
      </c>
      <c r="AE197">
        <f t="shared" si="122"/>
        <v>0</v>
      </c>
      <c r="AF197">
        <f t="shared" si="122"/>
        <v>0</v>
      </c>
      <c r="AG197">
        <f t="shared" si="122"/>
        <v>0</v>
      </c>
      <c r="AH197">
        <f t="shared" si="122"/>
        <v>0</v>
      </c>
      <c r="AI197">
        <f t="shared" si="122"/>
        <v>0</v>
      </c>
      <c r="AJ197">
        <f t="shared" si="122"/>
        <v>0</v>
      </c>
      <c r="AK197">
        <f t="shared" si="122"/>
        <v>0</v>
      </c>
      <c r="AL197">
        <f t="shared" si="122"/>
        <v>0</v>
      </c>
      <c r="AM197">
        <f t="shared" si="122"/>
        <v>0</v>
      </c>
      <c r="AN197">
        <f t="shared" si="122"/>
        <v>0</v>
      </c>
      <c r="AO197">
        <f t="shared" si="122"/>
        <v>0</v>
      </c>
      <c r="AP197">
        <f t="shared" si="122"/>
        <v>0</v>
      </c>
      <c r="AQ197">
        <f t="shared" si="122"/>
        <v>0</v>
      </c>
      <c r="AR197">
        <f t="shared" si="57"/>
        <v>0</v>
      </c>
      <c r="AT197">
        <f t="shared" si="58"/>
        <v>0</v>
      </c>
      <c r="AU197">
        <f t="shared" si="59"/>
        <v>0</v>
      </c>
      <c r="AV197">
        <f t="shared" si="60"/>
        <v>0</v>
      </c>
      <c r="AW197">
        <f t="shared" si="61"/>
        <v>0</v>
      </c>
      <c r="AX197">
        <f t="shared" si="62"/>
        <v>0</v>
      </c>
      <c r="AY197">
        <f t="shared" si="63"/>
        <v>0</v>
      </c>
      <c r="AZ197">
        <f t="shared" si="64"/>
        <v>0</v>
      </c>
      <c r="BA197">
        <f t="shared" si="65"/>
        <v>0</v>
      </c>
      <c r="BB197">
        <f t="shared" si="66"/>
        <v>0</v>
      </c>
      <c r="BC197">
        <f t="shared" si="67"/>
        <v>0</v>
      </c>
      <c r="BD197">
        <f t="shared" si="68"/>
        <v>0</v>
      </c>
      <c r="BE197">
        <f t="shared" si="69"/>
        <v>0</v>
      </c>
      <c r="BF197">
        <f t="shared" si="70"/>
        <v>0</v>
      </c>
      <c r="BG197">
        <f t="shared" si="71"/>
        <v>0</v>
      </c>
      <c r="BH197">
        <f t="shared" si="72"/>
        <v>0</v>
      </c>
      <c r="BI197">
        <f t="shared" si="73"/>
        <v>0</v>
      </c>
      <c r="BJ197">
        <f t="shared" si="74"/>
        <v>0</v>
      </c>
      <c r="BK197">
        <f t="shared" si="75"/>
        <v>0</v>
      </c>
      <c r="BL197">
        <f t="shared" si="76"/>
        <v>0</v>
      </c>
      <c r="BM197">
        <f t="shared" si="77"/>
        <v>0</v>
      </c>
      <c r="BN197">
        <f t="shared" si="78"/>
        <v>0</v>
      </c>
      <c r="BO197">
        <f t="shared" si="79"/>
        <v>0</v>
      </c>
      <c r="BP197">
        <f t="shared" si="80"/>
        <v>0</v>
      </c>
      <c r="BQ197">
        <f t="shared" si="81"/>
        <v>0</v>
      </c>
      <c r="BR197">
        <f t="shared" si="82"/>
        <v>0</v>
      </c>
      <c r="BS197">
        <f t="shared" si="83"/>
        <v>0</v>
      </c>
      <c r="BT197">
        <f t="shared" si="84"/>
        <v>0</v>
      </c>
      <c r="BU197">
        <f t="shared" si="85"/>
        <v>0</v>
      </c>
      <c r="BV197">
        <f t="shared" si="86"/>
        <v>0</v>
      </c>
      <c r="BW197">
        <f t="shared" si="87"/>
        <v>0</v>
      </c>
      <c r="BX197">
        <f t="shared" si="88"/>
        <v>0</v>
      </c>
      <c r="BY197">
        <f t="shared" si="89"/>
        <v>0</v>
      </c>
      <c r="BZ197">
        <f t="shared" si="90"/>
        <v>0</v>
      </c>
      <c r="CA197">
        <f t="shared" si="91"/>
        <v>0</v>
      </c>
      <c r="CB197">
        <f t="shared" si="92"/>
        <v>0</v>
      </c>
      <c r="CC197">
        <f t="shared" si="93"/>
        <v>0</v>
      </c>
      <c r="CD197">
        <f t="shared" si="94"/>
        <v>0</v>
      </c>
      <c r="CE197">
        <f t="shared" si="95"/>
        <v>0</v>
      </c>
      <c r="CF197">
        <f t="shared" si="96"/>
        <v>0</v>
      </c>
      <c r="CG197">
        <f t="shared" si="97"/>
        <v>0</v>
      </c>
      <c r="CH197">
        <f t="shared" si="98"/>
        <v>0</v>
      </c>
      <c r="CI197">
        <f t="shared" si="99"/>
        <v>0</v>
      </c>
      <c r="CJ197">
        <f t="shared" si="100"/>
        <v>0</v>
      </c>
    </row>
    <row r="198" spans="2:88">
      <c r="B198">
        <f t="shared" si="101"/>
        <v>23</v>
      </c>
      <c r="C198">
        <f t="shared" ref="C198:AQ198" si="123">MIN(C140+C$115,0)</f>
        <v>0</v>
      </c>
      <c r="D198">
        <f t="shared" si="123"/>
        <v>0</v>
      </c>
      <c r="E198">
        <f t="shared" si="123"/>
        <v>0</v>
      </c>
      <c r="F198">
        <f t="shared" si="123"/>
        <v>0</v>
      </c>
      <c r="G198">
        <f t="shared" si="123"/>
        <v>0</v>
      </c>
      <c r="H198">
        <f t="shared" si="123"/>
        <v>0</v>
      </c>
      <c r="I198">
        <f t="shared" si="123"/>
        <v>0</v>
      </c>
      <c r="J198">
        <f t="shared" si="123"/>
        <v>0</v>
      </c>
      <c r="K198">
        <f t="shared" si="123"/>
        <v>0</v>
      </c>
      <c r="L198">
        <f t="shared" si="123"/>
        <v>0</v>
      </c>
      <c r="M198">
        <f t="shared" si="123"/>
        <v>0</v>
      </c>
      <c r="N198">
        <f t="shared" si="123"/>
        <v>0</v>
      </c>
      <c r="O198">
        <f t="shared" si="123"/>
        <v>0</v>
      </c>
      <c r="P198">
        <f t="shared" si="123"/>
        <v>0</v>
      </c>
      <c r="Q198">
        <f t="shared" si="123"/>
        <v>0</v>
      </c>
      <c r="R198">
        <f t="shared" si="123"/>
        <v>0</v>
      </c>
      <c r="S198">
        <f t="shared" si="123"/>
        <v>0</v>
      </c>
      <c r="T198">
        <f t="shared" si="123"/>
        <v>0</v>
      </c>
      <c r="U198">
        <f t="shared" si="123"/>
        <v>0</v>
      </c>
      <c r="V198">
        <f t="shared" si="123"/>
        <v>0</v>
      </c>
      <c r="W198">
        <f t="shared" si="123"/>
        <v>0</v>
      </c>
      <c r="X198">
        <f t="shared" si="123"/>
        <v>0</v>
      </c>
      <c r="Y198">
        <f t="shared" si="123"/>
        <v>0</v>
      </c>
      <c r="Z198">
        <f t="shared" si="123"/>
        <v>0</v>
      </c>
      <c r="AA198">
        <f t="shared" si="123"/>
        <v>0</v>
      </c>
      <c r="AB198">
        <f t="shared" si="123"/>
        <v>0</v>
      </c>
      <c r="AC198">
        <f t="shared" si="123"/>
        <v>0</v>
      </c>
      <c r="AD198">
        <f t="shared" si="123"/>
        <v>0</v>
      </c>
      <c r="AE198">
        <f t="shared" si="123"/>
        <v>0</v>
      </c>
      <c r="AF198">
        <f t="shared" si="123"/>
        <v>0</v>
      </c>
      <c r="AG198">
        <f t="shared" si="123"/>
        <v>0</v>
      </c>
      <c r="AH198">
        <f t="shared" si="123"/>
        <v>0</v>
      </c>
      <c r="AI198">
        <f t="shared" si="123"/>
        <v>0</v>
      </c>
      <c r="AJ198">
        <f t="shared" si="123"/>
        <v>0</v>
      </c>
      <c r="AK198">
        <f t="shared" si="123"/>
        <v>0</v>
      </c>
      <c r="AL198">
        <f t="shared" si="123"/>
        <v>0</v>
      </c>
      <c r="AM198">
        <f t="shared" si="123"/>
        <v>0</v>
      </c>
      <c r="AN198">
        <f t="shared" si="123"/>
        <v>0</v>
      </c>
      <c r="AO198">
        <f t="shared" si="123"/>
        <v>0</v>
      </c>
      <c r="AP198">
        <f t="shared" si="123"/>
        <v>0</v>
      </c>
      <c r="AQ198">
        <f t="shared" si="123"/>
        <v>0</v>
      </c>
      <c r="AR198">
        <f t="shared" ref="AR198" si="124">MAX(C198:AQ198)</f>
        <v>0</v>
      </c>
      <c r="AT198">
        <f t="shared" si="58"/>
        <v>0</v>
      </c>
      <c r="AU198">
        <f t="shared" si="59"/>
        <v>0</v>
      </c>
      <c r="AV198">
        <f t="shared" si="60"/>
        <v>0</v>
      </c>
      <c r="AW198">
        <f t="shared" si="61"/>
        <v>0</v>
      </c>
      <c r="AX198">
        <f t="shared" si="62"/>
        <v>0</v>
      </c>
      <c r="AY198">
        <f t="shared" si="63"/>
        <v>0</v>
      </c>
      <c r="AZ198">
        <f t="shared" si="64"/>
        <v>0</v>
      </c>
      <c r="BA198">
        <f t="shared" si="65"/>
        <v>0</v>
      </c>
      <c r="BB198">
        <f t="shared" si="66"/>
        <v>0</v>
      </c>
      <c r="BC198">
        <f t="shared" si="67"/>
        <v>0</v>
      </c>
      <c r="BD198">
        <f t="shared" si="68"/>
        <v>0</v>
      </c>
      <c r="BE198">
        <f t="shared" si="69"/>
        <v>0</v>
      </c>
      <c r="BF198">
        <f t="shared" si="70"/>
        <v>0</v>
      </c>
      <c r="BG198">
        <f t="shared" si="71"/>
        <v>0</v>
      </c>
      <c r="BH198">
        <f t="shared" si="72"/>
        <v>0</v>
      </c>
      <c r="BI198">
        <f t="shared" si="73"/>
        <v>0</v>
      </c>
      <c r="BJ198">
        <f t="shared" si="74"/>
        <v>0</v>
      </c>
      <c r="BK198">
        <f t="shared" si="75"/>
        <v>0</v>
      </c>
      <c r="BL198">
        <f t="shared" si="76"/>
        <v>0</v>
      </c>
      <c r="BM198">
        <f t="shared" si="77"/>
        <v>0</v>
      </c>
      <c r="BN198">
        <f t="shared" si="78"/>
        <v>0</v>
      </c>
      <c r="BO198">
        <f t="shared" si="79"/>
        <v>0</v>
      </c>
      <c r="BP198">
        <f t="shared" si="80"/>
        <v>0</v>
      </c>
      <c r="BQ198">
        <f t="shared" si="81"/>
        <v>0</v>
      </c>
      <c r="BR198">
        <f t="shared" si="82"/>
        <v>0</v>
      </c>
      <c r="BS198">
        <f t="shared" si="83"/>
        <v>0</v>
      </c>
      <c r="BT198">
        <f t="shared" si="84"/>
        <v>0</v>
      </c>
      <c r="BU198">
        <f t="shared" si="85"/>
        <v>0</v>
      </c>
      <c r="BV198">
        <f t="shared" si="86"/>
        <v>0</v>
      </c>
      <c r="BW198">
        <f t="shared" si="87"/>
        <v>0</v>
      </c>
      <c r="BX198">
        <f t="shared" si="88"/>
        <v>0</v>
      </c>
      <c r="BY198">
        <f t="shared" si="89"/>
        <v>0</v>
      </c>
      <c r="BZ198">
        <f t="shared" si="90"/>
        <v>0</v>
      </c>
      <c r="CA198">
        <f t="shared" si="91"/>
        <v>0</v>
      </c>
      <c r="CB198">
        <f t="shared" si="92"/>
        <v>0</v>
      </c>
      <c r="CC198">
        <f t="shared" si="93"/>
        <v>0</v>
      </c>
      <c r="CD198">
        <f t="shared" si="94"/>
        <v>0</v>
      </c>
      <c r="CE198">
        <f t="shared" si="95"/>
        <v>0</v>
      </c>
      <c r="CF198">
        <f t="shared" si="96"/>
        <v>0</v>
      </c>
      <c r="CG198">
        <f t="shared" si="97"/>
        <v>0</v>
      </c>
      <c r="CH198">
        <f t="shared" si="98"/>
        <v>0</v>
      </c>
      <c r="CI198">
        <f t="shared" si="99"/>
        <v>0</v>
      </c>
      <c r="CJ198">
        <f t="shared" si="100"/>
        <v>0</v>
      </c>
    </row>
    <row r="199" spans="2:88">
      <c r="B199" t="s">
        <v>295</v>
      </c>
      <c r="C199">
        <f>SUM(C175:C198)</f>
        <v>0</v>
      </c>
      <c r="D199">
        <f t="shared" ref="D199:AQ199" si="125">SUM(D175:D198)</f>
        <v>0</v>
      </c>
      <c r="E199">
        <f t="shared" si="125"/>
        <v>0</v>
      </c>
      <c r="F199">
        <f t="shared" si="125"/>
        <v>0</v>
      </c>
      <c r="G199">
        <f t="shared" si="125"/>
        <v>0</v>
      </c>
      <c r="H199">
        <f t="shared" si="125"/>
        <v>0</v>
      </c>
      <c r="I199">
        <f t="shared" si="125"/>
        <v>0</v>
      </c>
      <c r="J199">
        <f t="shared" si="125"/>
        <v>0</v>
      </c>
      <c r="K199">
        <f t="shared" si="125"/>
        <v>0</v>
      </c>
      <c r="L199">
        <f t="shared" si="125"/>
        <v>0</v>
      </c>
      <c r="M199">
        <f t="shared" si="125"/>
        <v>0</v>
      </c>
      <c r="N199">
        <f t="shared" si="125"/>
        <v>0</v>
      </c>
      <c r="O199">
        <f t="shared" si="125"/>
        <v>0</v>
      </c>
      <c r="P199">
        <f t="shared" si="125"/>
        <v>0</v>
      </c>
      <c r="Q199">
        <f t="shared" si="125"/>
        <v>0</v>
      </c>
      <c r="R199">
        <f t="shared" si="125"/>
        <v>0</v>
      </c>
      <c r="S199">
        <f t="shared" si="125"/>
        <v>0</v>
      </c>
      <c r="T199">
        <f t="shared" si="125"/>
        <v>0</v>
      </c>
      <c r="U199">
        <f t="shared" si="125"/>
        <v>0</v>
      </c>
      <c r="V199">
        <f t="shared" si="125"/>
        <v>0</v>
      </c>
      <c r="W199">
        <f t="shared" si="125"/>
        <v>0</v>
      </c>
      <c r="X199">
        <f t="shared" si="125"/>
        <v>0</v>
      </c>
      <c r="Y199">
        <f t="shared" si="125"/>
        <v>0</v>
      </c>
      <c r="Z199">
        <f t="shared" si="125"/>
        <v>0</v>
      </c>
      <c r="AA199">
        <f t="shared" si="125"/>
        <v>0</v>
      </c>
      <c r="AB199">
        <f t="shared" si="125"/>
        <v>0</v>
      </c>
      <c r="AC199">
        <f t="shared" si="125"/>
        <v>0</v>
      </c>
      <c r="AD199">
        <f t="shared" si="125"/>
        <v>0</v>
      </c>
      <c r="AE199">
        <f t="shared" si="125"/>
        <v>0</v>
      </c>
      <c r="AF199">
        <f t="shared" si="125"/>
        <v>0</v>
      </c>
      <c r="AG199">
        <f t="shared" si="125"/>
        <v>0</v>
      </c>
      <c r="AH199">
        <f t="shared" si="125"/>
        <v>0</v>
      </c>
      <c r="AI199">
        <f t="shared" si="125"/>
        <v>0</v>
      </c>
      <c r="AJ199">
        <f t="shared" si="125"/>
        <v>0</v>
      </c>
      <c r="AK199">
        <f t="shared" si="125"/>
        <v>0</v>
      </c>
      <c r="AL199">
        <f t="shared" si="125"/>
        <v>0</v>
      </c>
      <c r="AM199">
        <f t="shared" si="125"/>
        <v>0</v>
      </c>
      <c r="AN199">
        <f t="shared" si="125"/>
        <v>0</v>
      </c>
      <c r="AO199">
        <f t="shared" si="125"/>
        <v>0</v>
      </c>
      <c r="AP199">
        <f t="shared" si="125"/>
        <v>0</v>
      </c>
      <c r="AQ199">
        <f t="shared" si="125"/>
        <v>0</v>
      </c>
    </row>
    <row r="200" spans="2:88">
      <c r="B200" s="71" t="s">
        <v>88</v>
      </c>
      <c r="C200">
        <v>1</v>
      </c>
      <c r="D200">
        <v>2</v>
      </c>
      <c r="E200">
        <v>3</v>
      </c>
      <c r="F200">
        <v>4</v>
      </c>
      <c r="G200">
        <v>5</v>
      </c>
      <c r="H200">
        <v>6</v>
      </c>
      <c r="I200">
        <v>7</v>
      </c>
      <c r="J200">
        <v>8</v>
      </c>
      <c r="K200">
        <v>9</v>
      </c>
      <c r="L200">
        <v>10</v>
      </c>
      <c r="M200">
        <v>11</v>
      </c>
      <c r="N200">
        <v>12</v>
      </c>
      <c r="O200">
        <v>13</v>
      </c>
      <c r="P200">
        <v>14</v>
      </c>
      <c r="Q200">
        <v>15</v>
      </c>
      <c r="R200">
        <v>16</v>
      </c>
      <c r="S200">
        <v>17</v>
      </c>
      <c r="T200">
        <v>18</v>
      </c>
      <c r="U200">
        <v>19</v>
      </c>
      <c r="V200">
        <v>20</v>
      </c>
      <c r="W200">
        <v>21</v>
      </c>
      <c r="X200">
        <v>22</v>
      </c>
      <c r="Y200">
        <v>23</v>
      </c>
      <c r="Z200">
        <v>24</v>
      </c>
      <c r="AA200">
        <v>25</v>
      </c>
      <c r="AB200">
        <v>26</v>
      </c>
      <c r="AC200">
        <v>27</v>
      </c>
      <c r="AD200">
        <v>28</v>
      </c>
      <c r="AE200">
        <v>29</v>
      </c>
      <c r="AF200">
        <v>30</v>
      </c>
      <c r="AG200">
        <v>31</v>
      </c>
      <c r="AH200">
        <v>32</v>
      </c>
      <c r="AI200">
        <v>33</v>
      </c>
      <c r="AJ200">
        <v>34</v>
      </c>
      <c r="AK200">
        <v>35</v>
      </c>
      <c r="AL200">
        <v>36</v>
      </c>
      <c r="AM200">
        <v>37</v>
      </c>
      <c r="AN200">
        <v>38</v>
      </c>
      <c r="AO200">
        <v>39</v>
      </c>
      <c r="AP200">
        <v>40</v>
      </c>
      <c r="AQ200">
        <v>41</v>
      </c>
    </row>
    <row r="201" spans="2:88">
      <c r="B201" t="s">
        <v>290</v>
      </c>
      <c r="C201">
        <f>SUMIFS(C200:AQ200,C199:AQ199,"&lt; 0")</f>
        <v>0</v>
      </c>
    </row>
    <row r="203" spans="2:88">
      <c r="B203" t="s">
        <v>296</v>
      </c>
      <c r="C203" s="15">
        <f>_xlfn.IFS(C201&gt;0,C201,B172&gt;0,B172)</f>
        <v>1</v>
      </c>
      <c r="G203">
        <f>C201</f>
        <v>0</v>
      </c>
      <c r="H203">
        <f>B172</f>
        <v>1</v>
      </c>
    </row>
    <row r="204" ht="28.5" spans="2:88">
      <c r="B204" t="s">
        <v>297</v>
      </c>
      <c r="C204" s="72">
        <f t="array" ref="C204">_xlfn.IFS(C201&gt;0,2,B172&gt;0,1)</f>
        <v>1</v>
      </c>
      <c r="D204" s="73" t="s">
        <v>298</v>
      </c>
    </row>
    <row r="207" ht="15.75" spans="2:88">
      <c r="B207" s="74" t="str">
        <f>'0.输入区'!A84</f>
        <v>线路</v>
      </c>
      <c r="C207" s="74" t="str">
        <f>'0.输入区'!B84</f>
        <v>最大值（MW）</v>
      </c>
      <c r="D207" s="74" t="str">
        <f>'0.输入区'!C84</f>
        <v>最小值（MW）</v>
      </c>
    </row>
    <row r="208" ht="15.75" spans="2:88">
      <c r="B208" s="74">
        <f>'0.输入区'!A85</f>
        <v>1</v>
      </c>
      <c r="C208" s="75">
        <f>'0.输入区'!B85</f>
        <v>3080</v>
      </c>
      <c r="D208" s="75">
        <f>'0.输入区'!C85</f>
        <v>3080</v>
      </c>
    </row>
    <row r="209" ht="15.75" spans="2:4">
      <c r="B209" s="74">
        <f>'0.输入区'!A86</f>
        <v>2</v>
      </c>
      <c r="C209" s="75">
        <f>'0.输入区'!B86</f>
        <v>1880</v>
      </c>
      <c r="D209" s="75">
        <f>'0.输入区'!C86</f>
        <v>1880</v>
      </c>
    </row>
    <row r="210" ht="15.75" spans="2:4">
      <c r="B210" s="74">
        <f>'0.输入区'!A87</f>
        <v>3</v>
      </c>
      <c r="C210" s="75">
        <f>'0.输入区'!B87</f>
        <v>2140</v>
      </c>
      <c r="D210" s="75">
        <f>'0.输入区'!C87</f>
        <v>2140</v>
      </c>
    </row>
    <row r="211" ht="15.75" spans="2:4">
      <c r="B211" s="74">
        <f>'0.输入区'!A88</f>
        <v>4</v>
      </c>
      <c r="C211" s="75">
        <f>'0.输入区'!B88</f>
        <v>750</v>
      </c>
      <c r="D211" s="75">
        <f>'0.输入区'!C88</f>
        <v>750</v>
      </c>
    </row>
    <row r="212" ht="15.75" spans="2:4">
      <c r="B212" s="74">
        <f>'0.输入区'!A89</f>
        <v>5</v>
      </c>
      <c r="C212" s="75">
        <f>'0.输入区'!B89</f>
        <v>3380</v>
      </c>
      <c r="D212" s="75">
        <f>'0.输入区'!C89</f>
        <v>3380</v>
      </c>
    </row>
    <row r="213" ht="15.75" spans="2:4">
      <c r="B213" s="74">
        <f>'0.输入区'!A90</f>
        <v>6</v>
      </c>
      <c r="C213" s="75">
        <f>'0.输入区'!B90</f>
        <v>1130</v>
      </c>
      <c r="D213" s="75">
        <f>'0.输入区'!C90</f>
        <v>1130</v>
      </c>
    </row>
    <row r="214" ht="15.75" spans="2:4">
      <c r="B214" s="74">
        <f>'0.输入区'!A91</f>
        <v>0</v>
      </c>
      <c r="C214" s="75">
        <f>'0.输入区'!B91</f>
        <v>0</v>
      </c>
      <c r="D214" s="75">
        <f>'0.输入区'!C91</f>
        <v>0</v>
      </c>
    </row>
    <row r="215" ht="15.75" spans="2:4">
      <c r="B215" s="74">
        <f>'0.输入区'!A92</f>
        <v>0</v>
      </c>
      <c r="C215" s="75">
        <f>'0.输入区'!B92</f>
        <v>0</v>
      </c>
      <c r="D215" s="75">
        <f>'0.输入区'!C92</f>
        <v>0</v>
      </c>
    </row>
    <row r="216" ht="15.75" spans="2:4">
      <c r="B216" s="74">
        <f>'0.输入区'!A93</f>
        <v>0</v>
      </c>
      <c r="C216" s="75">
        <f>'0.输入区'!B93</f>
        <v>0</v>
      </c>
      <c r="D216" s="75">
        <f>'0.输入区'!C93</f>
        <v>0</v>
      </c>
    </row>
    <row r="217" ht="15.75" spans="2:4">
      <c r="B217" s="74">
        <f>'0.输入区'!A94</f>
        <v>0</v>
      </c>
      <c r="C217" s="75">
        <f>'0.输入区'!B94</f>
        <v>0</v>
      </c>
      <c r="D217" s="75">
        <f>'0.输入区'!C94</f>
        <v>0</v>
      </c>
    </row>
    <row r="218" ht="15.75" spans="2:4">
      <c r="B218" s="74">
        <f>'0.输入区'!A95</f>
        <v>0</v>
      </c>
      <c r="C218" s="75">
        <f>'0.输入区'!B95</f>
        <v>0</v>
      </c>
      <c r="D218" s="75">
        <f>'0.输入区'!C95</f>
        <v>0</v>
      </c>
    </row>
    <row r="219" ht="15.75" spans="2:4">
      <c r="B219" s="74">
        <f>'0.输入区'!A96</f>
        <v>0</v>
      </c>
      <c r="C219" s="75">
        <f>'0.输入区'!B96</f>
        <v>0</v>
      </c>
      <c r="D219" s="75">
        <f>'0.输入区'!C96</f>
        <v>0</v>
      </c>
    </row>
    <row r="220" ht="15.75" spans="2:4">
      <c r="B220" s="74">
        <f>'0.输入区'!A97</f>
        <v>0</v>
      </c>
      <c r="C220" s="75">
        <f>'0.输入区'!B97</f>
        <v>0</v>
      </c>
      <c r="D220" s="75">
        <f>'0.输入区'!C97</f>
        <v>0</v>
      </c>
    </row>
    <row r="221" ht="15.75" spans="2:4">
      <c r="B221" s="74">
        <f>'0.输入区'!A98</f>
        <v>0</v>
      </c>
      <c r="C221" s="75">
        <f>'0.输入区'!B98</f>
        <v>0</v>
      </c>
      <c r="D221" s="75">
        <f>'0.输入区'!C98</f>
        <v>0</v>
      </c>
    </row>
    <row r="222" ht="15.75" spans="2:4">
      <c r="B222" s="74">
        <f>'0.输入区'!A99</f>
        <v>0</v>
      </c>
      <c r="C222" s="75">
        <f>'0.输入区'!B99</f>
        <v>0</v>
      </c>
      <c r="D222" s="75">
        <f>'0.输入区'!C99</f>
        <v>0</v>
      </c>
    </row>
    <row r="223" ht="15.75" spans="2:4">
      <c r="B223" s="74">
        <f>'0.输入区'!A100</f>
        <v>0</v>
      </c>
      <c r="C223" s="75">
        <f>'0.输入区'!B100</f>
        <v>0</v>
      </c>
      <c r="D223" s="75">
        <f>'0.输入区'!C100</f>
        <v>0</v>
      </c>
    </row>
    <row r="224" ht="15.75" spans="2:4">
      <c r="B224" s="74">
        <f>'0.输入区'!A101</f>
        <v>0</v>
      </c>
      <c r="C224" s="75">
        <f>'0.输入区'!B101</f>
        <v>0</v>
      </c>
      <c r="D224" s="75">
        <f>'0.输入区'!C101</f>
        <v>0</v>
      </c>
    </row>
    <row r="225" ht="15.75" spans="2:4">
      <c r="B225" s="74">
        <f>'0.输入区'!A102</f>
        <v>0</v>
      </c>
      <c r="C225" s="75">
        <f>'0.输入区'!B102</f>
        <v>0</v>
      </c>
      <c r="D225" s="75">
        <f>'0.输入区'!C102</f>
        <v>0</v>
      </c>
    </row>
    <row r="226" ht="15.75" spans="2:4">
      <c r="B226" s="74">
        <f>'0.输入区'!A103</f>
        <v>0</v>
      </c>
      <c r="C226" s="75">
        <f>'0.输入区'!B103</f>
        <v>0</v>
      </c>
      <c r="D226" s="75">
        <f>'0.输入区'!C103</f>
        <v>0</v>
      </c>
    </row>
    <row r="227" ht="15.75" spans="2:4">
      <c r="B227" s="74">
        <f>'0.输入区'!A104</f>
        <v>0</v>
      </c>
      <c r="C227" s="75">
        <f>'0.输入区'!B104</f>
        <v>0</v>
      </c>
      <c r="D227" s="75">
        <f>'0.输入区'!C104</f>
        <v>0</v>
      </c>
    </row>
    <row r="228" ht="15.75" spans="2:4">
      <c r="B228" s="74">
        <f>'0.输入区'!A105</f>
        <v>0</v>
      </c>
      <c r="C228" s="75">
        <f>'0.输入区'!B105</f>
        <v>0</v>
      </c>
      <c r="D228" s="75">
        <f>'0.输入区'!C105</f>
        <v>0</v>
      </c>
    </row>
    <row r="229" ht="15.75" spans="2:4">
      <c r="B229" s="74">
        <f>'0.输入区'!A106</f>
        <v>0</v>
      </c>
      <c r="C229" s="75">
        <f>'0.输入区'!B106</f>
        <v>0</v>
      </c>
      <c r="D229" s="75">
        <f>'0.输入区'!C106</f>
        <v>0</v>
      </c>
    </row>
    <row r="230" ht="15.75" spans="2:4">
      <c r="B230" s="74">
        <f>'0.输入区'!A107</f>
        <v>0</v>
      </c>
      <c r="C230" s="75">
        <f>'0.输入区'!B107</f>
        <v>0</v>
      </c>
      <c r="D230" s="75">
        <f>'0.输入区'!C107</f>
        <v>0</v>
      </c>
    </row>
    <row r="231" ht="15.75" spans="2:4">
      <c r="B231" s="74">
        <f>'0.输入区'!A108</f>
        <v>0</v>
      </c>
      <c r="C231" s="75">
        <f>'0.输入区'!B108</f>
        <v>0</v>
      </c>
      <c r="D231" s="75">
        <f>'0.输入区'!C108</f>
        <v>0</v>
      </c>
    </row>
    <row r="232" ht="15.75" spans="2:4">
      <c r="B232" s="74">
        <f>'0.输入区'!A109</f>
        <v>0</v>
      </c>
      <c r="C232" s="75">
        <f>'0.输入区'!B109</f>
        <v>0</v>
      </c>
      <c r="D232" s="75">
        <f>'0.输入区'!C109</f>
        <v>0</v>
      </c>
    </row>
    <row r="233" ht="15.75" spans="2:4">
      <c r="B233" s="74">
        <f>'0.输入区'!A110</f>
        <v>0</v>
      </c>
      <c r="C233" s="75">
        <f>'0.输入区'!B110</f>
        <v>0</v>
      </c>
      <c r="D233" s="75">
        <f>'0.输入区'!C110</f>
        <v>0</v>
      </c>
    </row>
    <row r="234" ht="15.75" spans="2:4">
      <c r="B234" s="74">
        <f>'0.输入区'!A111</f>
        <v>0</v>
      </c>
      <c r="C234" s="75">
        <f>'0.输入区'!B111</f>
        <v>0</v>
      </c>
      <c r="D234" s="75">
        <f>'0.输入区'!C111</f>
        <v>0</v>
      </c>
    </row>
    <row r="235" ht="15.75" spans="2:4">
      <c r="B235" s="74">
        <f>'0.输入区'!A112</f>
        <v>0</v>
      </c>
      <c r="C235" s="75">
        <f>'0.输入区'!B112</f>
        <v>0</v>
      </c>
      <c r="D235" s="75">
        <f>'0.输入区'!C112</f>
        <v>0</v>
      </c>
    </row>
    <row r="236" ht="15.75" spans="2:4">
      <c r="B236" s="74">
        <f>'0.输入区'!A113</f>
        <v>0</v>
      </c>
      <c r="C236" s="75">
        <f>'0.输入区'!B113</f>
        <v>0</v>
      </c>
      <c r="D236" s="75">
        <f>'0.输入区'!C113</f>
        <v>0</v>
      </c>
    </row>
    <row r="237" ht="15.75" spans="2:4">
      <c r="B237" s="74">
        <f>'0.输入区'!A114</f>
        <v>0</v>
      </c>
      <c r="C237" s="75">
        <f>'0.输入区'!B114</f>
        <v>0</v>
      </c>
      <c r="D237" s="75">
        <f>'0.输入区'!C114</f>
        <v>0</v>
      </c>
    </row>
    <row r="238" ht="15.75" spans="2:4">
      <c r="B238" s="74">
        <f>'0.输入区'!A115</f>
        <v>0</v>
      </c>
      <c r="C238" s="75">
        <f>'0.输入区'!B115</f>
        <v>0</v>
      </c>
      <c r="D238" s="75">
        <f>'0.输入区'!C115</f>
        <v>0</v>
      </c>
    </row>
    <row r="239" ht="15.75" spans="2:4">
      <c r="B239" s="74">
        <f>'0.输入区'!A116</f>
        <v>0</v>
      </c>
      <c r="C239" s="75">
        <f>'0.输入区'!B116</f>
        <v>0</v>
      </c>
      <c r="D239" s="75">
        <f>'0.输入区'!C116</f>
        <v>0</v>
      </c>
    </row>
    <row r="240" ht="15.75" spans="2:4">
      <c r="B240" s="74">
        <f>'0.输入区'!A117</f>
        <v>0</v>
      </c>
      <c r="C240" s="75">
        <f>'0.输入区'!B117</f>
        <v>0</v>
      </c>
      <c r="D240" s="75">
        <f>'0.输入区'!C117</f>
        <v>0</v>
      </c>
    </row>
    <row r="241" ht="15.75" spans="2:4">
      <c r="B241" s="74">
        <f>'0.输入区'!A118</f>
        <v>0</v>
      </c>
      <c r="C241" s="75">
        <f>'0.输入区'!B118</f>
        <v>0</v>
      </c>
      <c r="D241" s="75">
        <f>'0.输入区'!C118</f>
        <v>0</v>
      </c>
    </row>
    <row r="242" ht="15.75" spans="2:4">
      <c r="B242" s="74">
        <f>'0.输入区'!A119</f>
        <v>0</v>
      </c>
      <c r="C242" s="75">
        <f>'0.输入区'!B119</f>
        <v>0</v>
      </c>
      <c r="D242" s="75">
        <f>'0.输入区'!C119</f>
        <v>0</v>
      </c>
    </row>
    <row r="243" ht="15.75" spans="2:4">
      <c r="B243" s="74">
        <f>'0.输入区'!A120</f>
        <v>0</v>
      </c>
      <c r="C243" s="75">
        <f>'0.输入区'!B120</f>
        <v>0</v>
      </c>
      <c r="D243" s="75">
        <f>'0.输入区'!C120</f>
        <v>0</v>
      </c>
    </row>
    <row r="244" ht="15.75" spans="2:4">
      <c r="B244" s="74">
        <f>'0.输入区'!A121</f>
        <v>0</v>
      </c>
      <c r="C244" s="75">
        <f>'0.输入区'!B121</f>
        <v>0</v>
      </c>
      <c r="D244" s="75">
        <f>'0.输入区'!C121</f>
        <v>0</v>
      </c>
    </row>
    <row r="245" ht="15.75" spans="2:4">
      <c r="B245" s="74">
        <f>'0.输入区'!A122</f>
        <v>0</v>
      </c>
      <c r="C245" s="75">
        <f>'0.输入区'!B122</f>
        <v>0</v>
      </c>
      <c r="D245" s="75">
        <f>'0.输入区'!C122</f>
        <v>0</v>
      </c>
    </row>
    <row r="246" ht="15.75" spans="2:4">
      <c r="B246" s="74">
        <f>'0.输入区'!A123</f>
        <v>0</v>
      </c>
      <c r="C246" s="75">
        <f>'0.输入区'!B123</f>
        <v>0</v>
      </c>
      <c r="D246" s="75">
        <f>'0.输入区'!C123</f>
        <v>0</v>
      </c>
    </row>
    <row r="247" ht="15.75" spans="2:4">
      <c r="B247" s="74">
        <f>'0.输入区'!A124</f>
        <v>0</v>
      </c>
      <c r="C247" s="75">
        <f>'0.输入区'!B124</f>
        <v>0</v>
      </c>
      <c r="D247" s="75">
        <f>'0.输入区'!C124</f>
        <v>0</v>
      </c>
    </row>
    <row r="248" ht="15.75" spans="2:4">
      <c r="B248" s="74">
        <f>'0.输入区'!A125</f>
        <v>0</v>
      </c>
      <c r="C248" s="75">
        <f>'0.输入区'!B125</f>
        <v>0</v>
      </c>
      <c r="D248" s="75">
        <f>'0.输入区'!C125</f>
        <v>0</v>
      </c>
    </row>
  </sheetData>
  <mergeCells count="4">
    <mergeCell ref="S1:AW1"/>
    <mergeCell ref="B114:AQ114"/>
    <mergeCell ref="B143:AQ143"/>
    <mergeCell ref="B173:AQ17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0.输入区</vt:lpstr>
      <vt:lpstr>1.火电空间 日滚动</vt:lpstr>
      <vt:lpstr>2. 边际成本 </vt:lpstr>
      <vt:lpstr>3. 原始报价</vt:lpstr>
      <vt:lpstr>  4. 排序后报价</vt:lpstr>
      <vt:lpstr> 5. 报价曲线与均衡价格 4段</vt:lpstr>
      <vt:lpstr> 6. 峰平谷均价</vt:lpstr>
      <vt:lpstr>7. 节点净发电功率</vt:lpstr>
      <vt:lpstr>8. 潮流计算001 (2)</vt:lpstr>
      <vt:lpstr>9.经济调度</vt:lpstr>
      <vt:lpstr>A1  阻塞调整原理</vt:lpstr>
      <vt:lpstr>A2 两线路阻塞</vt:lpstr>
      <vt:lpstr>A3 新能源为边际机组</vt:lpstr>
      <vt:lpstr>免考核电量计算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huang</dc:creator>
  <cp:lastModifiedBy>jh</cp:lastModifiedBy>
  <dcterms:created xsi:type="dcterms:W3CDTF">2023-03-28T04:44:00Z</dcterms:created>
  <dcterms:modified xsi:type="dcterms:W3CDTF">2026-04-11T07:30:52Z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5A43BEBE8F16E0222497C3699840A85A_43</vt:lpwstr>
  </property>
  <property fmtid="{D5CDD505-2E9C-101B-9397-08002B2CF9AE}" pid="3" name="KSOProductBuildVer">
    <vt:lpwstr>2052-12.1.0.25222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